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法人事務局\Documents\Scanned Documents\事務局\事務局2016.12.31\法人業務\ホームページ\料金表\利用料概算シート2021.04 Ver\"/>
    </mc:Choice>
  </mc:AlternateContent>
  <xr:revisionPtr revIDLastSave="0" documentId="8_{E868C9A9-225B-4AFD-89FE-5F444826C9CF}" xr6:coauthVersionLast="46" xr6:coauthVersionMax="46" xr10:uidLastSave="{00000000-0000-0000-0000-000000000000}"/>
  <workbookProtection workbookAlgorithmName="SHA-512" workbookHashValue="f/sNd2f27K3i+UYcQBExcXvrVLjfHmK7C1tfoU4VX4M77h6EKXXdBXlqxrENiXMDdRai5oUUZU5x3xJlINQ/pQ==" workbookSaltValue="TXcF6JOPioapXb5HoqwO2g==" workbookSpinCount="100000" lockStructure="1"/>
  <bookViews>
    <workbookView xWindow="3915" yWindow="2505" windowWidth="21600" windowHeight="13095" activeTab="1" xr2:uid="{00000000-000D-0000-FFFF-FFFF00000000}"/>
  </bookViews>
  <sheets>
    <sheet name="通所介護" sheetId="32" r:id="rId1"/>
    <sheet name="総合事業" sheetId="29" r:id="rId2"/>
    <sheet name="算定データ" sheetId="31" state="hidden" r:id="rId3"/>
  </sheets>
  <definedNames>
    <definedName name="_xlnm.Print_Area" localSheetId="2">算定データ!$A$1:$K$82</definedName>
    <definedName name="_xlnm.Print_Area" localSheetId="1">総合事業!$A$1:$M$33</definedName>
    <definedName name="_xlnm.Print_Area" localSheetId="0">通所介護!$A$1:$M$33</definedName>
  </definedNames>
  <calcPr calcId="181029"/>
</workbook>
</file>

<file path=xl/calcChain.xml><?xml version="1.0" encoding="utf-8"?>
<calcChain xmlns="http://schemas.openxmlformats.org/spreadsheetml/2006/main">
  <c r="R18" i="29" l="1"/>
  <c r="R3" i="32"/>
  <c r="T14" i="29"/>
  <c r="T13" i="29"/>
  <c r="T12" i="29"/>
  <c r="T11" i="29"/>
  <c r="T10" i="29"/>
  <c r="T9" i="29"/>
  <c r="S14" i="29"/>
  <c r="S13" i="29"/>
  <c r="S12" i="29"/>
  <c r="S11" i="29"/>
  <c r="S10" i="29"/>
  <c r="S9" i="29"/>
  <c r="P81" i="31"/>
  <c r="R81" i="31"/>
  <c r="P82" i="31"/>
  <c r="R82" i="31"/>
  <c r="N82" i="31"/>
  <c r="N81" i="31"/>
  <c r="N73" i="31"/>
  <c r="P73" i="31"/>
  <c r="R73" i="31"/>
  <c r="N74" i="31"/>
  <c r="P74" i="31"/>
  <c r="R74" i="31"/>
  <c r="N77" i="31"/>
  <c r="P77" i="31"/>
  <c r="R77" i="31"/>
  <c r="N79" i="31"/>
  <c r="P79" i="31"/>
  <c r="R79" i="31"/>
  <c r="R70" i="31"/>
  <c r="P70" i="31"/>
  <c r="N70" i="31"/>
  <c r="R66" i="31"/>
  <c r="S66" i="31"/>
  <c r="Q66" i="31"/>
  <c r="P66" i="31"/>
  <c r="O66" i="31"/>
  <c r="N66" i="31"/>
  <c r="F19" i="32"/>
  <c r="O16" i="29"/>
  <c r="R16" i="29"/>
  <c r="O9" i="29"/>
  <c r="R17" i="29"/>
  <c r="R19" i="29"/>
  <c r="I17" i="29" l="1"/>
  <c r="R3" i="29" s="1"/>
  <c r="P28" i="32"/>
  <c r="G26" i="32" s="1"/>
  <c r="K13" i="32"/>
  <c r="O11" i="32"/>
  <c r="R9" i="29" l="1"/>
  <c r="R13" i="29"/>
  <c r="R10" i="29"/>
  <c r="R12" i="29"/>
  <c r="R14" i="29"/>
  <c r="F24" i="29"/>
  <c r="R11" i="29"/>
  <c r="I22" i="32"/>
  <c r="F20" i="32"/>
  <c r="C18" i="32" l="1"/>
  <c r="E80" i="31" l="1"/>
  <c r="H80" i="31" s="1"/>
  <c r="E79" i="31"/>
  <c r="H79" i="31" s="1"/>
  <c r="I79" i="31" s="1"/>
  <c r="E78" i="31"/>
  <c r="F78" i="31" s="1"/>
  <c r="G78" i="31" s="1"/>
  <c r="E77" i="31"/>
  <c r="H77" i="31" s="1"/>
  <c r="E76" i="31"/>
  <c r="E75" i="31"/>
  <c r="H75" i="31" s="1"/>
  <c r="I75" i="31" s="1"/>
  <c r="E74" i="31"/>
  <c r="H74" i="31" s="1"/>
  <c r="E73" i="31"/>
  <c r="F73" i="31" s="1"/>
  <c r="E72" i="31"/>
  <c r="E71" i="31"/>
  <c r="J71" i="31" s="1"/>
  <c r="E70" i="31"/>
  <c r="H70" i="31" s="1"/>
  <c r="E69" i="31"/>
  <c r="F69" i="31" s="1"/>
  <c r="E67" i="31"/>
  <c r="E66" i="31"/>
  <c r="H66" i="31" s="1"/>
  <c r="E60" i="31"/>
  <c r="E59" i="31"/>
  <c r="J59" i="31" s="1"/>
  <c r="E58" i="31"/>
  <c r="H58" i="31" s="1"/>
  <c r="E57" i="31"/>
  <c r="F57" i="31" s="1"/>
  <c r="E56" i="31"/>
  <c r="E55" i="31"/>
  <c r="H55" i="31" s="1"/>
  <c r="I55" i="31" s="1"/>
  <c r="T55" i="31" s="1"/>
  <c r="E54" i="31"/>
  <c r="H54" i="31" s="1"/>
  <c r="E53" i="31"/>
  <c r="F53" i="31" s="1"/>
  <c r="E52" i="31"/>
  <c r="J52" i="31" s="1"/>
  <c r="E51" i="31"/>
  <c r="H51" i="31" s="1"/>
  <c r="E50" i="31"/>
  <c r="E49" i="31"/>
  <c r="H49" i="31" s="1"/>
  <c r="E46" i="31"/>
  <c r="E45" i="31"/>
  <c r="F45" i="31" s="1"/>
  <c r="E34" i="31"/>
  <c r="J34" i="31" s="1"/>
  <c r="E33" i="31"/>
  <c r="H33" i="31" s="1"/>
  <c r="E32" i="31"/>
  <c r="J32" i="31" s="1"/>
  <c r="E31" i="31"/>
  <c r="J31" i="31" s="1"/>
  <c r="E30" i="31"/>
  <c r="F30" i="31" s="1"/>
  <c r="E29" i="31"/>
  <c r="J29" i="31" s="1"/>
  <c r="E28" i="31"/>
  <c r="H28" i="31" s="1"/>
  <c r="E27" i="31"/>
  <c r="E26" i="31"/>
  <c r="J26" i="31" s="1"/>
  <c r="E25" i="31"/>
  <c r="E24" i="31"/>
  <c r="F24" i="31" s="1"/>
  <c r="E23" i="31"/>
  <c r="E22" i="31"/>
  <c r="H22" i="31" s="1"/>
  <c r="E21" i="31"/>
  <c r="E20" i="31"/>
  <c r="J20" i="31" s="1"/>
  <c r="E19" i="31"/>
  <c r="J19" i="31" s="1"/>
  <c r="E18" i="31"/>
  <c r="F18" i="31" s="1"/>
  <c r="E17" i="31"/>
  <c r="J17" i="31" s="1"/>
  <c r="E15" i="31"/>
  <c r="H15" i="31" s="1"/>
  <c r="E14" i="31"/>
  <c r="E13" i="31"/>
  <c r="J13" i="31" s="1"/>
  <c r="E12" i="31"/>
  <c r="J12" i="31" s="1"/>
  <c r="E11" i="31"/>
  <c r="F11" i="31" s="1"/>
  <c r="E10" i="31"/>
  <c r="J10" i="31" s="1"/>
  <c r="E9" i="31"/>
  <c r="H9" i="31" s="1"/>
  <c r="E8" i="31"/>
  <c r="E7" i="31"/>
  <c r="J7" i="31" s="1"/>
  <c r="E6" i="31"/>
  <c r="J49" i="31" l="1"/>
  <c r="K49" i="31" s="1"/>
  <c r="Z49" i="31" s="1"/>
  <c r="F7" i="31"/>
  <c r="G7" i="31" s="1"/>
  <c r="N7" i="31" s="1"/>
  <c r="F59" i="31"/>
  <c r="G59" i="31" s="1"/>
  <c r="N59" i="31" s="1"/>
  <c r="H7" i="31"/>
  <c r="I7" i="31" s="1"/>
  <c r="U7" i="31" s="1"/>
  <c r="J55" i="31"/>
  <c r="K55" i="31" s="1"/>
  <c r="Z55" i="31" s="1"/>
  <c r="I49" i="31"/>
  <c r="T49" i="31" s="1"/>
  <c r="J51" i="31"/>
  <c r="K51" i="31" s="1"/>
  <c r="Z51" i="31" s="1"/>
  <c r="F49" i="31"/>
  <c r="G49" i="31" s="1"/>
  <c r="N49" i="31" s="1"/>
  <c r="H69" i="31"/>
  <c r="I69" i="31" s="1"/>
  <c r="J28" i="31"/>
  <c r="K28" i="31" s="1"/>
  <c r="AB28" i="31" s="1"/>
  <c r="J9" i="31"/>
  <c r="K9" i="31" s="1"/>
  <c r="AB9" i="31" s="1"/>
  <c r="F26" i="31"/>
  <c r="G26" i="31" s="1"/>
  <c r="N26" i="31" s="1"/>
  <c r="F52" i="31"/>
  <c r="G52" i="31" s="1"/>
  <c r="N52" i="31" s="1"/>
  <c r="H26" i="31"/>
  <c r="I26" i="31" s="1"/>
  <c r="U26" i="31" s="1"/>
  <c r="J58" i="31"/>
  <c r="K58" i="31" s="1"/>
  <c r="F29" i="31"/>
  <c r="G29" i="31" s="1"/>
  <c r="N29" i="31" s="1"/>
  <c r="F17" i="31"/>
  <c r="G17" i="31" s="1"/>
  <c r="N17" i="31" s="1"/>
  <c r="F20" i="31"/>
  <c r="G20" i="31" s="1"/>
  <c r="N20" i="31" s="1"/>
  <c r="J22" i="31"/>
  <c r="K22" i="31" s="1"/>
  <c r="AB22" i="31" s="1"/>
  <c r="F10" i="31"/>
  <c r="G10" i="31" s="1"/>
  <c r="N10" i="31" s="1"/>
  <c r="H73" i="31"/>
  <c r="I73" i="31" s="1"/>
  <c r="J75" i="31"/>
  <c r="K75" i="31" s="1"/>
  <c r="J78" i="31"/>
  <c r="K78" i="31" s="1"/>
  <c r="J54" i="31"/>
  <c r="K54" i="31" s="1"/>
  <c r="Z54" i="31" s="1"/>
  <c r="H6" i="31"/>
  <c r="I6" i="31" s="1"/>
  <c r="U6" i="31" s="1"/>
  <c r="K13" i="31"/>
  <c r="AB13" i="31" s="1"/>
  <c r="H18" i="31"/>
  <c r="I18" i="31" s="1"/>
  <c r="U18" i="31" s="1"/>
  <c r="H20" i="31"/>
  <c r="H25" i="31"/>
  <c r="I25" i="31" s="1"/>
  <c r="U25" i="31" s="1"/>
  <c r="K32" i="31"/>
  <c r="AB32" i="31" s="1"/>
  <c r="J33" i="31"/>
  <c r="K33" i="31" s="1"/>
  <c r="AB33" i="31" s="1"/>
  <c r="AC16" i="31" s="1"/>
  <c r="H46" i="31"/>
  <c r="I46" i="31" s="1"/>
  <c r="T46" i="31" s="1"/>
  <c r="H57" i="31"/>
  <c r="I57" i="31" s="1"/>
  <c r="H59" i="31"/>
  <c r="I59" i="31" s="1"/>
  <c r="T59" i="31" s="1"/>
  <c r="F67" i="31"/>
  <c r="G67" i="31" s="1"/>
  <c r="J6" i="31"/>
  <c r="K6" i="31" s="1"/>
  <c r="AB6" i="31" s="1"/>
  <c r="F13" i="31"/>
  <c r="G13" i="31" s="1"/>
  <c r="N13" i="31" s="1"/>
  <c r="J15" i="31"/>
  <c r="K15" i="31" s="1"/>
  <c r="AB15" i="31" s="1"/>
  <c r="K19" i="31"/>
  <c r="AB19" i="31" s="1"/>
  <c r="I20" i="31"/>
  <c r="U20" i="31" s="1"/>
  <c r="F23" i="31"/>
  <c r="G23" i="31" s="1"/>
  <c r="N23" i="31" s="1"/>
  <c r="J25" i="31"/>
  <c r="K25" i="31" s="1"/>
  <c r="AB25" i="31" s="1"/>
  <c r="F32" i="31"/>
  <c r="G32" i="31" s="1"/>
  <c r="N32" i="31" s="1"/>
  <c r="K34" i="31"/>
  <c r="AB34" i="31" s="1"/>
  <c r="J46" i="31"/>
  <c r="K46" i="31" s="1"/>
  <c r="Z46" i="31" s="1"/>
  <c r="F55" i="31"/>
  <c r="G55" i="31" s="1"/>
  <c r="N55" i="31" s="1"/>
  <c r="J67" i="31"/>
  <c r="K67" i="31" s="1"/>
  <c r="F71" i="31"/>
  <c r="G71" i="31" s="1"/>
  <c r="K7" i="31"/>
  <c r="AB7" i="31" s="1"/>
  <c r="AC7" i="31" s="1"/>
  <c r="H11" i="31"/>
  <c r="I11" i="31" s="1"/>
  <c r="U11" i="31" s="1"/>
  <c r="H13" i="31"/>
  <c r="I13" i="31" s="1"/>
  <c r="U13" i="31" s="1"/>
  <c r="K17" i="31"/>
  <c r="AB17" i="31" s="1"/>
  <c r="H19" i="31"/>
  <c r="I19" i="31" s="1"/>
  <c r="U19" i="31" s="1"/>
  <c r="J23" i="31"/>
  <c r="K23" i="31" s="1"/>
  <c r="AB23" i="31" s="1"/>
  <c r="K26" i="31"/>
  <c r="AB26" i="31" s="1"/>
  <c r="H30" i="31"/>
  <c r="I30" i="31" s="1"/>
  <c r="U30" i="31" s="1"/>
  <c r="H32" i="31"/>
  <c r="I32" i="31" s="1"/>
  <c r="U32" i="31" s="1"/>
  <c r="F34" i="31"/>
  <c r="G34" i="31" s="1"/>
  <c r="N34" i="31" s="1"/>
  <c r="H53" i="31"/>
  <c r="I53" i="31" s="1"/>
  <c r="T53" i="31" s="1"/>
  <c r="H71" i="31"/>
  <c r="I71" i="31" s="1"/>
  <c r="J77" i="31"/>
  <c r="K77" i="31" s="1"/>
  <c r="K12" i="31"/>
  <c r="AB12" i="31" s="1"/>
  <c r="K31" i="31"/>
  <c r="AB31" i="31" s="1"/>
  <c r="K10" i="31"/>
  <c r="AB10" i="31" s="1"/>
  <c r="H12" i="31"/>
  <c r="I12" i="31" s="1"/>
  <c r="U12" i="31" s="1"/>
  <c r="K20" i="31"/>
  <c r="AB20" i="31" s="1"/>
  <c r="H24" i="31"/>
  <c r="I24" i="31" s="1"/>
  <c r="U24" i="31" s="1"/>
  <c r="K29" i="31"/>
  <c r="AB29" i="31" s="1"/>
  <c r="H31" i="31"/>
  <c r="I31" i="31" s="1"/>
  <c r="U31" i="31" s="1"/>
  <c r="J66" i="31"/>
  <c r="K66" i="31" s="1"/>
  <c r="F75" i="31"/>
  <c r="G75" i="31" s="1"/>
  <c r="F79" i="31"/>
  <c r="G79" i="31" s="1"/>
  <c r="K59" i="31"/>
  <c r="Z59" i="31" s="1"/>
  <c r="H45" i="31"/>
  <c r="I45" i="31" s="1"/>
  <c r="T45" i="31" s="1"/>
  <c r="K52" i="31"/>
  <c r="Z52" i="31" s="1"/>
  <c r="K71" i="31"/>
  <c r="F14" i="31"/>
  <c r="G14" i="31" s="1"/>
  <c r="N14" i="31" s="1"/>
  <c r="F60" i="31"/>
  <c r="G60" i="31" s="1"/>
  <c r="N60" i="31" s="1"/>
  <c r="F72" i="31"/>
  <c r="G72" i="31" s="1"/>
  <c r="F76" i="31"/>
  <c r="G76" i="31" s="1"/>
  <c r="F6" i="31"/>
  <c r="G6" i="31" s="1"/>
  <c r="N6" i="31" s="1"/>
  <c r="J8" i="31"/>
  <c r="K8" i="31" s="1"/>
  <c r="AB8" i="31" s="1"/>
  <c r="I9" i="31"/>
  <c r="U9" i="31" s="1"/>
  <c r="H10" i="31"/>
  <c r="I10" i="31" s="1"/>
  <c r="U10" i="31" s="1"/>
  <c r="G11" i="31"/>
  <c r="N11" i="31" s="1"/>
  <c r="F12" i="31"/>
  <c r="G12" i="31" s="1"/>
  <c r="N12" i="31" s="1"/>
  <c r="J14" i="31"/>
  <c r="K14" i="31" s="1"/>
  <c r="AB14" i="31" s="1"/>
  <c r="I15" i="31"/>
  <c r="U15" i="31" s="1"/>
  <c r="H17" i="31"/>
  <c r="I17" i="31" s="1"/>
  <c r="U17" i="31" s="1"/>
  <c r="G18" i="31"/>
  <c r="N18" i="31" s="1"/>
  <c r="F19" i="31"/>
  <c r="G19" i="31" s="1"/>
  <c r="N19" i="31" s="1"/>
  <c r="J21" i="31"/>
  <c r="K21" i="31" s="1"/>
  <c r="AB21" i="31" s="1"/>
  <c r="I22" i="31"/>
  <c r="U22" i="31" s="1"/>
  <c r="H23" i="31"/>
  <c r="I23" i="31" s="1"/>
  <c r="U23" i="31" s="1"/>
  <c r="G24" i="31"/>
  <c r="N24" i="31" s="1"/>
  <c r="F25" i="31"/>
  <c r="G25" i="31" s="1"/>
  <c r="N25" i="31" s="1"/>
  <c r="J27" i="31"/>
  <c r="K27" i="31" s="1"/>
  <c r="AB27" i="31" s="1"/>
  <c r="I28" i="31"/>
  <c r="U28" i="31" s="1"/>
  <c r="H29" i="31"/>
  <c r="I29" i="31" s="1"/>
  <c r="U29" i="31" s="1"/>
  <c r="G30" i="31"/>
  <c r="N30" i="31" s="1"/>
  <c r="F31" i="31"/>
  <c r="G31" i="31" s="1"/>
  <c r="N31" i="31" s="1"/>
  <c r="I33" i="31"/>
  <c r="U33" i="31" s="1"/>
  <c r="V16" i="31" s="1"/>
  <c r="H34" i="31"/>
  <c r="I34" i="31" s="1"/>
  <c r="U34" i="31" s="1"/>
  <c r="G45" i="31"/>
  <c r="N45" i="31" s="1"/>
  <c r="F46" i="31"/>
  <c r="G46" i="31" s="1"/>
  <c r="N46" i="31" s="1"/>
  <c r="J50" i="31"/>
  <c r="K50" i="31" s="1"/>
  <c r="Z50" i="31" s="1"/>
  <c r="I51" i="31"/>
  <c r="T51" i="31" s="1"/>
  <c r="H52" i="31"/>
  <c r="I52" i="31" s="1"/>
  <c r="T52" i="31" s="1"/>
  <c r="G53" i="31"/>
  <c r="N53" i="31" s="1"/>
  <c r="F54" i="31"/>
  <c r="G54" i="31" s="1"/>
  <c r="N54" i="31" s="1"/>
  <c r="J56" i="31"/>
  <c r="K56" i="31" s="1"/>
  <c r="Z56" i="31" s="1"/>
  <c r="G57" i="31"/>
  <c r="F58" i="31"/>
  <c r="G58" i="31" s="1"/>
  <c r="J60" i="31"/>
  <c r="K60" i="31" s="1"/>
  <c r="Z60" i="31" s="1"/>
  <c r="I66" i="31"/>
  <c r="H67" i="31"/>
  <c r="I67" i="31" s="1"/>
  <c r="G69" i="31"/>
  <c r="F70" i="31"/>
  <c r="G70" i="31" s="1"/>
  <c r="J72" i="31"/>
  <c r="K72" i="31" s="1"/>
  <c r="G73" i="31"/>
  <c r="F74" i="31"/>
  <c r="G74" i="31" s="1"/>
  <c r="J76" i="31"/>
  <c r="K76" i="31" s="1"/>
  <c r="I77" i="31"/>
  <c r="H78" i="31"/>
  <c r="I78" i="31" s="1"/>
  <c r="F80" i="31"/>
  <c r="G80" i="31" s="1"/>
  <c r="F27" i="31"/>
  <c r="G27" i="31" s="1"/>
  <c r="N27" i="31" s="1"/>
  <c r="F9" i="31"/>
  <c r="G9" i="31" s="1"/>
  <c r="N9" i="31" s="1"/>
  <c r="J11" i="31"/>
  <c r="K11" i="31" s="1"/>
  <c r="AB11" i="31" s="1"/>
  <c r="F15" i="31"/>
  <c r="G15" i="31" s="1"/>
  <c r="N15" i="31" s="1"/>
  <c r="J18" i="31"/>
  <c r="K18" i="31" s="1"/>
  <c r="AB18" i="31" s="1"/>
  <c r="F22" i="31"/>
  <c r="G22" i="31" s="1"/>
  <c r="N22" i="31" s="1"/>
  <c r="J24" i="31"/>
  <c r="K24" i="31" s="1"/>
  <c r="AB24" i="31" s="1"/>
  <c r="F28" i="31"/>
  <c r="G28" i="31" s="1"/>
  <c r="N28" i="31" s="1"/>
  <c r="J30" i="31"/>
  <c r="K30" i="31" s="1"/>
  <c r="AB30" i="31" s="1"/>
  <c r="F33" i="31"/>
  <c r="G33" i="31" s="1"/>
  <c r="N33" i="31" s="1"/>
  <c r="O16" i="31" s="1"/>
  <c r="J45" i="31"/>
  <c r="K45" i="31" s="1"/>
  <c r="Z45" i="31" s="1"/>
  <c r="F51" i="31"/>
  <c r="G51" i="31" s="1"/>
  <c r="N51" i="31" s="1"/>
  <c r="J53" i="31"/>
  <c r="K53" i="31" s="1"/>
  <c r="Z53" i="31" s="1"/>
  <c r="I54" i="31"/>
  <c r="T54" i="31" s="1"/>
  <c r="J57" i="31"/>
  <c r="K57" i="31" s="1"/>
  <c r="I58" i="31"/>
  <c r="F66" i="31"/>
  <c r="G66" i="31" s="1"/>
  <c r="J69" i="31"/>
  <c r="K69" i="31" s="1"/>
  <c r="I70" i="31"/>
  <c r="J73" i="31"/>
  <c r="K73" i="31" s="1"/>
  <c r="I74" i="31"/>
  <c r="F77" i="31"/>
  <c r="G77" i="31" s="1"/>
  <c r="J79" i="31"/>
  <c r="K79" i="31" s="1"/>
  <c r="I80" i="31"/>
  <c r="F50" i="31"/>
  <c r="G50" i="31" s="1"/>
  <c r="N50" i="31" s="1"/>
  <c r="H8" i="31"/>
  <c r="I8" i="31" s="1"/>
  <c r="U8" i="31" s="1"/>
  <c r="H14" i="31"/>
  <c r="I14" i="31" s="1"/>
  <c r="U14" i="31" s="1"/>
  <c r="H21" i="31"/>
  <c r="I21" i="31" s="1"/>
  <c r="U21" i="31" s="1"/>
  <c r="H27" i="31"/>
  <c r="I27" i="31" s="1"/>
  <c r="U27" i="31" s="1"/>
  <c r="H50" i="31"/>
  <c r="I50" i="31" s="1"/>
  <c r="T50" i="31" s="1"/>
  <c r="H56" i="31"/>
  <c r="I56" i="31" s="1"/>
  <c r="T56" i="31" s="1"/>
  <c r="H60" i="31"/>
  <c r="I60" i="31" s="1"/>
  <c r="T60" i="31" s="1"/>
  <c r="J70" i="31"/>
  <c r="K70" i="31" s="1"/>
  <c r="H72" i="31"/>
  <c r="I72" i="31" s="1"/>
  <c r="J74" i="31"/>
  <c r="K74" i="31" s="1"/>
  <c r="H76" i="31"/>
  <c r="I76" i="31" s="1"/>
  <c r="J80" i="31"/>
  <c r="K80" i="31" s="1"/>
  <c r="F8" i="31"/>
  <c r="G8" i="31" s="1"/>
  <c r="N8" i="31" s="1"/>
  <c r="F21" i="31"/>
  <c r="G21" i="31" s="1"/>
  <c r="N21" i="31" s="1"/>
  <c r="F56" i="31"/>
  <c r="G56" i="31" s="1"/>
  <c r="N56" i="31" s="1"/>
  <c r="V54" i="31" l="1"/>
  <c r="W54" i="31"/>
  <c r="AC54" i="31"/>
  <c r="AB54" i="31"/>
  <c r="AD54" i="31" s="1"/>
  <c r="O45" i="31"/>
  <c r="P45" i="31" s="1"/>
  <c r="N57" i="31"/>
  <c r="U46" i="31"/>
  <c r="T58" i="31"/>
  <c r="U45" i="31"/>
  <c r="W45" i="31" s="1"/>
  <c r="T57" i="31"/>
  <c r="AA46" i="31"/>
  <c r="AC46" i="31" s="1"/>
  <c r="Z58" i="31"/>
  <c r="O46" i="31"/>
  <c r="Q46" i="31" s="1"/>
  <c r="N58" i="31"/>
  <c r="AA45" i="31"/>
  <c r="AB45" i="31" s="1"/>
  <c r="Z57" i="31"/>
  <c r="Q54" i="31"/>
  <c r="P54" i="31"/>
  <c r="V45" i="31"/>
  <c r="P46" i="31"/>
  <c r="V46" i="31"/>
  <c r="W46" i="31"/>
  <c r="AC45" i="31"/>
  <c r="AC14" i="31"/>
  <c r="AD14" i="31" s="1"/>
  <c r="AC8" i="31"/>
  <c r="AE8" i="31" s="1"/>
  <c r="AC6" i="31"/>
  <c r="AD6" i="31" s="1"/>
  <c r="AC11" i="31"/>
  <c r="AD11" i="31" s="1"/>
  <c r="AC10" i="31"/>
  <c r="AD10" i="31" s="1"/>
  <c r="AF10" i="31" s="1"/>
  <c r="AG10" i="31" s="1"/>
  <c r="S5" i="32" s="1"/>
  <c r="AC9" i="31"/>
  <c r="AE9" i="31" s="1"/>
  <c r="AC12" i="31"/>
  <c r="AE12" i="31" s="1"/>
  <c r="AC15" i="31"/>
  <c r="AD15" i="31" s="1"/>
  <c r="AC13" i="31"/>
  <c r="AD13" i="31" s="1"/>
  <c r="O9" i="31"/>
  <c r="AE10" i="31"/>
  <c r="O14" i="31"/>
  <c r="AE31" i="31"/>
  <c r="AD31" i="31"/>
  <c r="AD12" i="31"/>
  <c r="V11" i="31"/>
  <c r="O7" i="31"/>
  <c r="AE14" i="31"/>
  <c r="O6" i="31"/>
  <c r="AE7" i="31"/>
  <c r="AD7" i="31"/>
  <c r="O13" i="31"/>
  <c r="V6" i="31"/>
  <c r="O12" i="31"/>
  <c r="O11" i="31"/>
  <c r="V12" i="31"/>
  <c r="Q17" i="31"/>
  <c r="P17" i="31"/>
  <c r="R17" i="31" s="1"/>
  <c r="R27" i="32" s="1"/>
  <c r="O8" i="31"/>
  <c r="V10" i="31"/>
  <c r="V7" i="31"/>
  <c r="O15" i="31"/>
  <c r="AD17" i="31"/>
  <c r="AE17" i="31"/>
  <c r="X17" i="31"/>
  <c r="W17" i="31"/>
  <c r="Y17" i="31" s="1"/>
  <c r="R29" i="32" s="1"/>
  <c r="V14" i="31"/>
  <c r="Q31" i="31"/>
  <c r="P31" i="31"/>
  <c r="V9" i="31"/>
  <c r="W31" i="31"/>
  <c r="X31" i="31"/>
  <c r="V13" i="31"/>
  <c r="V8" i="31"/>
  <c r="V15" i="31"/>
  <c r="O10" i="31"/>
  <c r="O12" i="29"/>
  <c r="R46" i="31" l="1"/>
  <c r="S46" i="31" s="1"/>
  <c r="S3" i="29" s="1"/>
  <c r="AE6" i="31"/>
  <c r="AB46" i="31"/>
  <c r="AF17" i="31"/>
  <c r="R31" i="32" s="1"/>
  <c r="AB57" i="31"/>
  <c r="AC57" i="31"/>
  <c r="W57" i="31"/>
  <c r="V57" i="31"/>
  <c r="X57" i="31" s="1"/>
  <c r="Q45" i="31"/>
  <c r="Q58" i="31"/>
  <c r="P58" i="31"/>
  <c r="V58" i="31"/>
  <c r="W58" i="31"/>
  <c r="AE13" i="31"/>
  <c r="X54" i="31"/>
  <c r="AF7" i="31"/>
  <c r="AG7" i="31" s="1"/>
  <c r="S14" i="32" s="1"/>
  <c r="R54" i="31"/>
  <c r="AC58" i="31"/>
  <c r="AB58" i="31"/>
  <c r="AD58" i="31" s="1"/>
  <c r="AD62" i="31" s="1"/>
  <c r="T5" i="29" s="1"/>
  <c r="Q57" i="31"/>
  <c r="P57" i="31"/>
  <c r="AD45" i="31"/>
  <c r="AE45" i="31" s="1"/>
  <c r="S8" i="29" s="1"/>
  <c r="AD46" i="31"/>
  <c r="AE46" i="31" s="1"/>
  <c r="S5" i="29" s="1"/>
  <c r="X46" i="31"/>
  <c r="Y46" i="31" s="1"/>
  <c r="S4" i="29" s="1"/>
  <c r="X45" i="31"/>
  <c r="Y45" i="31" s="1"/>
  <c r="S7" i="29" s="1"/>
  <c r="AD8" i="31"/>
  <c r="AF8" i="31" s="1"/>
  <c r="AG8" i="31" s="1"/>
  <c r="S11" i="32" s="1"/>
  <c r="R45" i="31"/>
  <c r="S45" i="31" s="1"/>
  <c r="S6" i="29" s="1"/>
  <c r="AE15" i="31"/>
  <c r="AF15" i="31" s="1"/>
  <c r="AG15" i="31" s="1"/>
  <c r="AF6" i="31"/>
  <c r="AG6" i="31" s="1"/>
  <c r="S17" i="32" s="1"/>
  <c r="AD9" i="31"/>
  <c r="AF9" i="31" s="1"/>
  <c r="AG9" i="31" s="1"/>
  <c r="S8" i="32" s="1"/>
  <c r="AE11" i="31"/>
  <c r="AF11" i="31" s="1"/>
  <c r="AG11" i="31" s="1"/>
  <c r="AH11" i="31" s="1"/>
  <c r="R31" i="31"/>
  <c r="T15" i="32" s="1"/>
  <c r="AF12" i="31"/>
  <c r="AG12" i="31" s="1"/>
  <c r="AH12" i="31" s="1"/>
  <c r="X15" i="31"/>
  <c r="W15" i="31"/>
  <c r="T9" i="32"/>
  <c r="T6" i="32"/>
  <c r="T3" i="32"/>
  <c r="X10" i="31"/>
  <c r="W10" i="31"/>
  <c r="Q11" i="31"/>
  <c r="P11" i="31"/>
  <c r="W11" i="31"/>
  <c r="X11" i="31"/>
  <c r="W8" i="31"/>
  <c r="X8" i="31"/>
  <c r="P8" i="31"/>
  <c r="Q8" i="31"/>
  <c r="P7" i="31"/>
  <c r="Q7" i="31"/>
  <c r="Q14" i="31"/>
  <c r="P14" i="31"/>
  <c r="W13" i="31"/>
  <c r="X13" i="31"/>
  <c r="X14" i="31"/>
  <c r="W14" i="31"/>
  <c r="P6" i="31"/>
  <c r="Q6" i="31"/>
  <c r="R6" i="31" s="1"/>
  <c r="S6" i="31" s="1"/>
  <c r="S15" i="32" s="1"/>
  <c r="Q12" i="31"/>
  <c r="P12" i="31"/>
  <c r="AF13" i="31"/>
  <c r="AG13" i="31" s="1"/>
  <c r="AH13" i="31" s="1"/>
  <c r="Y31" i="31"/>
  <c r="Q15" i="31"/>
  <c r="P15" i="31"/>
  <c r="X6" i="31"/>
  <c r="W6" i="31"/>
  <c r="AF14" i="31"/>
  <c r="AG14" i="31" s="1"/>
  <c r="Q9" i="31"/>
  <c r="P9" i="31"/>
  <c r="P10" i="31"/>
  <c r="Q10" i="31"/>
  <c r="W9" i="31"/>
  <c r="X9" i="31"/>
  <c r="W7" i="31"/>
  <c r="X7" i="31"/>
  <c r="X12" i="31"/>
  <c r="W12" i="31"/>
  <c r="P13" i="31"/>
  <c r="Q13" i="31"/>
  <c r="AF31" i="31"/>
  <c r="AD57" i="31" l="1"/>
  <c r="AD61" i="31" s="1"/>
  <c r="T8" i="29" s="1"/>
  <c r="R8" i="29" s="1"/>
  <c r="Y6" i="31"/>
  <c r="Z6" i="31" s="1"/>
  <c r="R12" i="31"/>
  <c r="S12" i="31" s="1"/>
  <c r="Y13" i="31"/>
  <c r="Z13" i="31" s="1"/>
  <c r="AA13" i="31" s="1"/>
  <c r="X58" i="31"/>
  <c r="X62" i="31" s="1"/>
  <c r="T4" i="29" s="1"/>
  <c r="R4" i="29" s="1"/>
  <c r="R15" i="31"/>
  <c r="S15" i="31" s="1"/>
  <c r="Y15" i="31"/>
  <c r="Z15" i="31" s="1"/>
  <c r="R5" i="29"/>
  <c r="R58" i="31"/>
  <c r="R62" i="31" s="1"/>
  <c r="T3" i="29" s="1"/>
  <c r="F23" i="29" s="1"/>
  <c r="C22" i="29" s="1"/>
  <c r="Y8" i="31"/>
  <c r="Z8" i="31" s="1"/>
  <c r="R57" i="31"/>
  <c r="R61" i="31" s="1"/>
  <c r="T6" i="29" s="1"/>
  <c r="R6" i="29" s="1"/>
  <c r="X61" i="31"/>
  <c r="T7" i="29" s="1"/>
  <c r="R7" i="29" s="1"/>
  <c r="AH8" i="31"/>
  <c r="W11" i="32" s="1"/>
  <c r="V11" i="32" s="1"/>
  <c r="Y14" i="31"/>
  <c r="Z14" i="31" s="1"/>
  <c r="AA14" i="31" s="1"/>
  <c r="R15" i="32"/>
  <c r="T12" i="32"/>
  <c r="R14" i="31"/>
  <c r="S14" i="31" s="1"/>
  <c r="AH6" i="31"/>
  <c r="W17" i="32" s="1"/>
  <c r="V17" i="32" s="1"/>
  <c r="R13" i="31"/>
  <c r="S13" i="31" s="1"/>
  <c r="Y12" i="31"/>
  <c r="Z12" i="31" s="1"/>
  <c r="AH7" i="31"/>
  <c r="W14" i="32" s="1"/>
  <c r="V14" i="32" s="1"/>
  <c r="Y9" i="31"/>
  <c r="Z9" i="31" s="1"/>
  <c r="AA9" i="31" s="1"/>
  <c r="W7" i="32" s="1"/>
  <c r="V7" i="32" s="1"/>
  <c r="R9" i="31"/>
  <c r="S9" i="31" s="1"/>
  <c r="S6" i="32" s="1"/>
  <c r="R6" i="32" s="1"/>
  <c r="Y10" i="31"/>
  <c r="Z10" i="31" s="1"/>
  <c r="S4" i="32" s="1"/>
  <c r="S16" i="32"/>
  <c r="AA8" i="31"/>
  <c r="W10" i="32" s="1"/>
  <c r="V10" i="32" s="1"/>
  <c r="S10" i="32"/>
  <c r="R11" i="31"/>
  <c r="S11" i="31" s="1"/>
  <c r="T6" i="31" s="1"/>
  <c r="W15" i="32" s="1"/>
  <c r="V15" i="32" s="1"/>
  <c r="R7" i="31"/>
  <c r="S7" i="31" s="1"/>
  <c r="S12" i="32" s="1"/>
  <c r="R10" i="31"/>
  <c r="S10" i="31" s="1"/>
  <c r="Y11" i="31"/>
  <c r="Z11" i="31" s="1"/>
  <c r="AA11" i="31" s="1"/>
  <c r="T11" i="32"/>
  <c r="R11" i="32" s="1"/>
  <c r="T8" i="32"/>
  <c r="R8" i="32" s="1"/>
  <c r="T5" i="32"/>
  <c r="R5" i="32" s="1"/>
  <c r="T17" i="32"/>
  <c r="R17" i="32" s="1"/>
  <c r="T14" i="32"/>
  <c r="R14" i="32" s="1"/>
  <c r="AA15" i="31"/>
  <c r="AH15" i="31"/>
  <c r="AH10" i="31"/>
  <c r="W5" i="32" s="1"/>
  <c r="V5" i="32" s="1"/>
  <c r="Y7" i="31"/>
  <c r="Z7" i="31" s="1"/>
  <c r="S13" i="32" s="1"/>
  <c r="T4" i="32"/>
  <c r="T16" i="32"/>
  <c r="T13" i="32"/>
  <c r="T10" i="32"/>
  <c r="T7" i="32"/>
  <c r="R8" i="31"/>
  <c r="S8" i="31" s="1"/>
  <c r="AH9" i="31"/>
  <c r="W8" i="32" s="1"/>
  <c r="V8" i="32" s="1"/>
  <c r="AH14" i="31"/>
  <c r="AA7" i="31" l="1"/>
  <c r="W13" i="32" s="1"/>
  <c r="V13" i="32" s="1"/>
  <c r="AA12" i="31"/>
  <c r="AA6" i="31"/>
  <c r="W16" i="32" s="1"/>
  <c r="V16" i="32" s="1"/>
  <c r="R4" i="32"/>
  <c r="R12" i="32"/>
  <c r="AA10" i="31"/>
  <c r="W4" i="32" s="1"/>
  <c r="V4" i="32" s="1"/>
  <c r="S7" i="32"/>
  <c r="R7" i="32" s="1"/>
  <c r="R16" i="32"/>
  <c r="T9" i="31"/>
  <c r="W6" i="32" s="1"/>
  <c r="V6" i="32" s="1"/>
  <c r="T8" i="31"/>
  <c r="W9" i="32" s="1"/>
  <c r="V9" i="32" s="1"/>
  <c r="S9" i="32"/>
  <c r="R9" i="32" s="1"/>
  <c r="R13" i="32"/>
  <c r="T7" i="31"/>
  <c r="W12" i="32" s="1"/>
  <c r="V12" i="32" s="1"/>
  <c r="T10" i="31"/>
  <c r="W3" i="32" s="1"/>
  <c r="V3" i="32" s="1"/>
  <c r="S3" i="32"/>
  <c r="R10" i="32"/>
</calcChain>
</file>

<file path=xl/sharedStrings.xml><?xml version="1.0" encoding="utf-8"?>
<sst xmlns="http://schemas.openxmlformats.org/spreadsheetml/2006/main" count="301" uniqueCount="193">
  <si>
    <t>要介護１</t>
    <rPh sb="0" eb="3">
      <t>ヨウカイゴ</t>
    </rPh>
    <phoneticPr fontId="5"/>
  </si>
  <si>
    <t>要介護２</t>
    <rPh sb="0" eb="3">
      <t>ヨウカイゴ</t>
    </rPh>
    <phoneticPr fontId="5"/>
  </si>
  <si>
    <t>要介護３</t>
    <rPh sb="0" eb="3">
      <t>ヨウカイゴ</t>
    </rPh>
    <phoneticPr fontId="5"/>
  </si>
  <si>
    <t>要介護４</t>
    <rPh sb="0" eb="3">
      <t>ヨウカイゴ</t>
    </rPh>
    <phoneticPr fontId="5"/>
  </si>
  <si>
    <t>要介護５</t>
    <rPh sb="0" eb="3">
      <t>ヨウカイゴ</t>
    </rPh>
    <phoneticPr fontId="5"/>
  </si>
  <si>
    <t>要介護度を選んでください。</t>
    <rPh sb="0" eb="3">
      <t>ヨウカイゴ</t>
    </rPh>
    <rPh sb="3" eb="4">
      <t>ド</t>
    </rPh>
    <rPh sb="5" eb="6">
      <t>エラ</t>
    </rPh>
    <phoneticPr fontId="5"/>
  </si>
  <si>
    <t>介護負担割合を選んでください。</t>
    <rPh sb="0" eb="2">
      <t>カイゴ</t>
    </rPh>
    <rPh sb="2" eb="4">
      <t>フタン</t>
    </rPh>
    <rPh sb="4" eb="6">
      <t>ワリアイ</t>
    </rPh>
    <rPh sb="7" eb="8">
      <t>エラ</t>
    </rPh>
    <phoneticPr fontId="5"/>
  </si>
  <si>
    <t>要介護５１割</t>
    <rPh sb="0" eb="3">
      <t>ヨウカイゴ</t>
    </rPh>
    <rPh sb="5" eb="6">
      <t>ワリ</t>
    </rPh>
    <phoneticPr fontId="5"/>
  </si>
  <si>
    <t>要介護５２割</t>
    <rPh sb="0" eb="3">
      <t>ヨウカイゴ</t>
    </rPh>
    <rPh sb="5" eb="6">
      <t>ワリ</t>
    </rPh>
    <phoneticPr fontId="5"/>
  </si>
  <si>
    <t>要介護４１割</t>
    <rPh sb="0" eb="3">
      <t>ヨウカイゴ</t>
    </rPh>
    <rPh sb="5" eb="6">
      <t>ワリ</t>
    </rPh>
    <phoneticPr fontId="5"/>
  </si>
  <si>
    <t>要介護４２割</t>
    <rPh sb="0" eb="3">
      <t>ヨウカイゴ</t>
    </rPh>
    <rPh sb="5" eb="6">
      <t>ワリ</t>
    </rPh>
    <phoneticPr fontId="5"/>
  </si>
  <si>
    <t>要介護３１割</t>
    <rPh sb="0" eb="3">
      <t>ヨウカイゴ</t>
    </rPh>
    <rPh sb="5" eb="6">
      <t>ワリ</t>
    </rPh>
    <phoneticPr fontId="5"/>
  </si>
  <si>
    <t>要介護３２割</t>
    <rPh sb="0" eb="3">
      <t>ヨウカイゴ</t>
    </rPh>
    <rPh sb="5" eb="6">
      <t>ワリ</t>
    </rPh>
    <phoneticPr fontId="5"/>
  </si>
  <si>
    <t>要介護２１割</t>
    <rPh sb="0" eb="3">
      <t>ヨウカイゴ</t>
    </rPh>
    <rPh sb="5" eb="6">
      <t>ワリ</t>
    </rPh>
    <phoneticPr fontId="5"/>
  </si>
  <si>
    <t>要介護２２割</t>
    <rPh sb="0" eb="3">
      <t>ヨウカイゴ</t>
    </rPh>
    <rPh sb="5" eb="6">
      <t>ワリ</t>
    </rPh>
    <phoneticPr fontId="5"/>
  </si>
  <si>
    <t>１割</t>
    <rPh sb="1" eb="2">
      <t>ワリ</t>
    </rPh>
    <phoneticPr fontId="5"/>
  </si>
  <si>
    <t>２割</t>
    <rPh sb="1" eb="2">
      <t>ワリ</t>
    </rPh>
    <phoneticPr fontId="5"/>
  </si>
  <si>
    <t>円</t>
    <rPh sb="0" eb="1">
      <t>エン</t>
    </rPh>
    <phoneticPr fontId="5"/>
  </si>
  <si>
    <t>①</t>
    <phoneticPr fontId="5"/>
  </si>
  <si>
    <t>②</t>
    <phoneticPr fontId="5"/>
  </si>
  <si>
    <t>④</t>
    <phoneticPr fontId="5"/>
  </si>
  <si>
    <t>★ 介護保険被保険者証の要介護状態等区分をご確認ください。</t>
    <rPh sb="2" eb="4">
      <t>カイゴ</t>
    </rPh>
    <rPh sb="4" eb="6">
      <t>ホケン</t>
    </rPh>
    <rPh sb="6" eb="10">
      <t>ヒホケンシャ</t>
    </rPh>
    <rPh sb="10" eb="11">
      <t>アカシ</t>
    </rPh>
    <rPh sb="12" eb="15">
      <t>ヨウカイゴ</t>
    </rPh>
    <rPh sb="15" eb="17">
      <t>ジョウタイ</t>
    </rPh>
    <rPh sb="17" eb="18">
      <t>トウ</t>
    </rPh>
    <rPh sb="18" eb="20">
      <t>クブン</t>
    </rPh>
    <rPh sb="22" eb="24">
      <t>カクニン</t>
    </rPh>
    <phoneticPr fontId="5"/>
  </si>
  <si>
    <t>★ 介護保険負担割合証をご確認ください。</t>
    <rPh sb="2" eb="4">
      <t>カイゴ</t>
    </rPh>
    <rPh sb="4" eb="6">
      <t>ホケン</t>
    </rPh>
    <rPh sb="6" eb="8">
      <t>フタン</t>
    </rPh>
    <rPh sb="8" eb="10">
      <t>ワリアイ</t>
    </rPh>
    <rPh sb="10" eb="11">
      <t>ショウ</t>
    </rPh>
    <rPh sb="13" eb="15">
      <t>カクニン</t>
    </rPh>
    <phoneticPr fontId="5"/>
  </si>
  <si>
    <t>円／月</t>
    <rPh sb="0" eb="1">
      <t>エン</t>
    </rPh>
    <rPh sb="2" eb="3">
      <t>ツキ</t>
    </rPh>
    <phoneticPr fontId="5"/>
  </si>
  <si>
    <t>日間</t>
    <rPh sb="0" eb="1">
      <t>ニチ</t>
    </rPh>
    <rPh sb="1" eb="2">
      <t>カン</t>
    </rPh>
    <phoneticPr fontId="5"/>
  </si>
  <si>
    <t>⇒</t>
    <phoneticPr fontId="5"/>
  </si>
  <si>
    <t>通所介護利用料の概算</t>
    <rPh sb="0" eb="2">
      <t>ツウショ</t>
    </rPh>
    <rPh sb="2" eb="4">
      <t>カイゴ</t>
    </rPh>
    <rPh sb="4" eb="7">
      <t>リヨウリョウ</t>
    </rPh>
    <rPh sb="8" eb="10">
      <t>ガイサン</t>
    </rPh>
    <phoneticPr fontId="5"/>
  </si>
  <si>
    <t>要支援の方は、こちらへ</t>
  </si>
  <si>
    <t>※ 個別機能訓練など、別途費用が発生することがあります。</t>
    <rPh sb="2" eb="4">
      <t>コベツ</t>
    </rPh>
    <rPh sb="4" eb="6">
      <t>キノウ</t>
    </rPh>
    <rPh sb="6" eb="8">
      <t>クンレン</t>
    </rPh>
    <rPh sb="11" eb="13">
      <t>ベット</t>
    </rPh>
    <rPh sb="13" eb="15">
      <t>ヒヨウ</t>
    </rPh>
    <rPh sb="16" eb="18">
      <t>ハッセイ</t>
    </rPh>
    <phoneticPr fontId="5"/>
  </si>
  <si>
    <t>※ 上記金額は概算であり、加算算定などの諸条件により、実際の金額とは異なります。</t>
    <phoneticPr fontId="5"/>
  </si>
  <si>
    <t xml:space="preserve">※ 別途、行事参加費、サークル活動に関わる原材料費などが必要となります。 </t>
    <rPh sb="2" eb="4">
      <t>ベット</t>
    </rPh>
    <rPh sb="5" eb="7">
      <t>ギョウジ</t>
    </rPh>
    <rPh sb="7" eb="10">
      <t>サンカヒ</t>
    </rPh>
    <rPh sb="15" eb="17">
      <t>カツドウ</t>
    </rPh>
    <rPh sb="18" eb="19">
      <t>カカ</t>
    </rPh>
    <rPh sb="21" eb="24">
      <t>ゲンザイリョウ</t>
    </rPh>
    <rPh sb="24" eb="25">
      <t>ヒ</t>
    </rPh>
    <rPh sb="28" eb="30">
      <t>ヒツヨウ</t>
    </rPh>
    <phoneticPr fontId="5"/>
  </si>
  <si>
    <t>月の利用日数目安</t>
    <rPh sb="0" eb="1">
      <t>ゲツ</t>
    </rPh>
    <rPh sb="2" eb="4">
      <t>リヨウ</t>
    </rPh>
    <rPh sb="4" eb="6">
      <t>ニッスウ</t>
    </rPh>
    <rPh sb="6" eb="8">
      <t>メヤス</t>
    </rPh>
    <phoneticPr fontId="5"/>
  </si>
  <si>
    <t>ひと月の施設利用料の目安は次のとおりです。</t>
    <rPh sb="2" eb="3">
      <t>ツキ</t>
    </rPh>
    <rPh sb="4" eb="6">
      <t>シセツ</t>
    </rPh>
    <rPh sb="6" eb="9">
      <t>リヨウリョウ</t>
    </rPh>
    <rPh sb="10" eb="12">
      <t>メヤス</t>
    </rPh>
    <rPh sb="13" eb="14">
      <t>ツギ</t>
    </rPh>
    <phoneticPr fontId="5"/>
  </si>
  <si>
    <t>東大和市介護予防・日常生活支援総合事業利用料の概算</t>
    <rPh sb="0" eb="4">
      <t>ヒガシヤマトシ</t>
    </rPh>
    <rPh sb="4" eb="6">
      <t>カイゴ</t>
    </rPh>
    <rPh sb="6" eb="8">
      <t>ヨボウ</t>
    </rPh>
    <rPh sb="9" eb="11">
      <t>ニチジョウ</t>
    </rPh>
    <rPh sb="11" eb="13">
      <t>セイカツ</t>
    </rPh>
    <rPh sb="13" eb="15">
      <t>シエン</t>
    </rPh>
    <rPh sb="15" eb="17">
      <t>ソウゴウ</t>
    </rPh>
    <rPh sb="17" eb="19">
      <t>ジギョウ</t>
    </rPh>
    <rPh sb="19" eb="22">
      <t>リヨウリョウ</t>
    </rPh>
    <rPh sb="23" eb="25">
      <t>ガイサン</t>
    </rPh>
    <phoneticPr fontId="5"/>
  </si>
  <si>
    <t>利用料</t>
    <rPh sb="0" eb="2">
      <t>リヨウ</t>
    </rPh>
    <rPh sb="2" eb="3">
      <t>リョウ</t>
    </rPh>
    <phoneticPr fontId="5"/>
  </si>
  <si>
    <t>食　費</t>
    <rPh sb="0" eb="1">
      <t>ショク</t>
    </rPh>
    <rPh sb="2" eb="3">
      <t>ヒ</t>
    </rPh>
    <phoneticPr fontId="5"/>
  </si>
  <si>
    <t>内訳：</t>
    <rPh sb="0" eb="2">
      <t>ウチワケ</t>
    </rPh>
    <phoneticPr fontId="5"/>
  </si>
  <si>
    <t>はい２割</t>
    <rPh sb="3" eb="4">
      <t>ワリ</t>
    </rPh>
    <phoneticPr fontId="5"/>
  </si>
  <si>
    <t>いいえ２割</t>
    <rPh sb="4" eb="5">
      <t>ワリ</t>
    </rPh>
    <phoneticPr fontId="5"/>
  </si>
  <si>
    <t>はい１割</t>
    <rPh sb="3" eb="4">
      <t>ワリ</t>
    </rPh>
    <phoneticPr fontId="5"/>
  </si>
  <si>
    <t>いいえ１割</t>
    <rPh sb="4" eb="5">
      <t>ワリ</t>
    </rPh>
    <phoneticPr fontId="5"/>
  </si>
  <si>
    <t>★ 入浴サービスをご利用希望ですか？</t>
    <rPh sb="2" eb="4">
      <t>ニュウヨク</t>
    </rPh>
    <rPh sb="10" eb="12">
      <t>リヨウ</t>
    </rPh>
    <rPh sb="12" eb="14">
      <t>キボウ</t>
    </rPh>
    <phoneticPr fontId="5"/>
  </si>
  <si>
    <t>いいえ</t>
  </si>
  <si>
    <t>いいえ</t>
    <phoneticPr fontId="5"/>
  </si>
  <si>
    <t>はい</t>
    <phoneticPr fontId="5"/>
  </si>
  <si>
    <t>上記の利用料金に１回あたり</t>
    <rPh sb="0" eb="2">
      <t>ジョウキ</t>
    </rPh>
    <rPh sb="3" eb="5">
      <t>リヨウ</t>
    </rPh>
    <rPh sb="5" eb="7">
      <t>リョウキン</t>
    </rPh>
    <rPh sb="9" eb="10">
      <t>カイ</t>
    </rPh>
    <phoneticPr fontId="5"/>
  </si>
  <si>
    <t>円が加算されます。</t>
    <rPh sb="0" eb="1">
      <t>エン</t>
    </rPh>
    <rPh sb="2" eb="4">
      <t>カサン</t>
    </rPh>
    <phoneticPr fontId="5"/>
  </si>
  <si>
    <t>要支援１・２を選んでください。</t>
    <rPh sb="0" eb="3">
      <t>ヨウシエン</t>
    </rPh>
    <rPh sb="7" eb="8">
      <t>エラ</t>
    </rPh>
    <phoneticPr fontId="5"/>
  </si>
  <si>
    <t>要支援１</t>
    <rPh sb="0" eb="1">
      <t>ヨウ</t>
    </rPh>
    <rPh sb="1" eb="3">
      <t>シエン</t>
    </rPh>
    <phoneticPr fontId="5"/>
  </si>
  <si>
    <t>要支援２</t>
    <rPh sb="0" eb="1">
      <t>ヨウ</t>
    </rPh>
    <rPh sb="1" eb="3">
      <t>シエン</t>
    </rPh>
    <phoneticPr fontId="5"/>
  </si>
  <si>
    <t>※ 区分支給限度基準額を超える場合は、この限りではありません。</t>
    <rPh sb="2" eb="4">
      <t>クブン</t>
    </rPh>
    <rPh sb="4" eb="6">
      <t>シキュウ</t>
    </rPh>
    <rPh sb="6" eb="8">
      <t>ゲンド</t>
    </rPh>
    <rPh sb="8" eb="10">
      <t>キジュン</t>
    </rPh>
    <rPh sb="10" eb="11">
      <t>ガク</t>
    </rPh>
    <rPh sb="12" eb="13">
      <t>コ</t>
    </rPh>
    <rPh sb="15" eb="17">
      <t>バアイ</t>
    </rPh>
    <rPh sb="21" eb="22">
      <t>カギ</t>
    </rPh>
    <phoneticPr fontId="5"/>
  </si>
  <si>
    <t>③</t>
    <phoneticPr fontId="5"/>
  </si>
  <si>
    <t>サービス種別を選んでください。</t>
    <rPh sb="4" eb="6">
      <t>シュベツ</t>
    </rPh>
    <rPh sb="7" eb="8">
      <t>エラ</t>
    </rPh>
    <phoneticPr fontId="5"/>
  </si>
  <si>
    <t>★ 不明な場合は、高齢者ほっと支援センターにお問い合わせください。</t>
    <rPh sb="2" eb="4">
      <t>フメイ</t>
    </rPh>
    <rPh sb="5" eb="7">
      <t>バアイ</t>
    </rPh>
    <rPh sb="9" eb="12">
      <t>コウレイシャ</t>
    </rPh>
    <rPh sb="15" eb="17">
      <t>シエン</t>
    </rPh>
    <rPh sb="23" eb="24">
      <t>ト</t>
    </rPh>
    <rPh sb="25" eb="26">
      <t>ア</t>
    </rPh>
    <phoneticPr fontId="5"/>
  </si>
  <si>
    <t>緩和型サービス要支援２１割</t>
    <rPh sb="0" eb="2">
      <t>カンワ</t>
    </rPh>
    <rPh sb="2" eb="3">
      <t>ガタ</t>
    </rPh>
    <rPh sb="7" eb="10">
      <t>ヨウシエン</t>
    </rPh>
    <rPh sb="12" eb="13">
      <t>ワリ</t>
    </rPh>
    <phoneticPr fontId="5"/>
  </si>
  <si>
    <t>緩和型サービス要支援１２割</t>
    <rPh sb="0" eb="2">
      <t>カンワ</t>
    </rPh>
    <rPh sb="2" eb="3">
      <t>ガタ</t>
    </rPh>
    <rPh sb="7" eb="10">
      <t>ヨウシエン</t>
    </rPh>
    <rPh sb="12" eb="13">
      <t>ワリ</t>
    </rPh>
    <phoneticPr fontId="5"/>
  </si>
  <si>
    <t>緩和型サービス要支援２２割</t>
    <rPh sb="0" eb="2">
      <t>カンワ</t>
    </rPh>
    <rPh sb="2" eb="3">
      <t>ガタ</t>
    </rPh>
    <rPh sb="7" eb="10">
      <t>ヨウシエン</t>
    </rPh>
    <rPh sb="12" eb="13">
      <t>ワリ</t>
    </rPh>
    <phoneticPr fontId="5"/>
  </si>
  <si>
    <t>緩和型サービス要支援１１割</t>
    <rPh sb="0" eb="2">
      <t>カンワ</t>
    </rPh>
    <rPh sb="2" eb="3">
      <t>ガタ</t>
    </rPh>
    <rPh sb="7" eb="10">
      <t>ヨウシエン</t>
    </rPh>
    <rPh sb="12" eb="13">
      <t>ワリ</t>
    </rPh>
    <phoneticPr fontId="5"/>
  </si>
  <si>
    <t>週</t>
    <rPh sb="0" eb="1">
      <t>シュウ</t>
    </rPh>
    <phoneticPr fontId="5"/>
  </si>
  <si>
    <t>要支援２緩和型サービス</t>
    <rPh sb="0" eb="3">
      <t>ヨウシエン</t>
    </rPh>
    <rPh sb="4" eb="6">
      <t>カンワ</t>
    </rPh>
    <rPh sb="6" eb="7">
      <t>ガタ</t>
    </rPh>
    <phoneticPr fontId="5"/>
  </si>
  <si>
    <t>要支援１緩和型サービス</t>
    <rPh sb="0" eb="3">
      <t>ヨウシエン</t>
    </rPh>
    <rPh sb="4" eb="6">
      <t>カンワ</t>
    </rPh>
    <rPh sb="6" eb="7">
      <t>ガタ</t>
    </rPh>
    <phoneticPr fontId="5"/>
  </si>
  <si>
    <t>ひと月</t>
    <rPh sb="2" eb="3">
      <t>ツキ</t>
    </rPh>
    <phoneticPr fontId="5"/>
  </si>
  <si>
    <t>日間</t>
    <rPh sb="0" eb="1">
      <t>ニチ</t>
    </rPh>
    <rPh sb="1" eb="2">
      <t>カン</t>
    </rPh>
    <phoneticPr fontId="5"/>
  </si>
  <si>
    <t>緩和型サービス</t>
    <rPh sb="0" eb="2">
      <t>カンワ</t>
    </rPh>
    <rPh sb="2" eb="3">
      <t>ガタ</t>
    </rPh>
    <phoneticPr fontId="5"/>
  </si>
  <si>
    <t>※ 加算算定がある場合は、別途費用が発生することがあります。</t>
    <rPh sb="2" eb="4">
      <t>カサン</t>
    </rPh>
    <rPh sb="4" eb="6">
      <t>サンテイ</t>
    </rPh>
    <rPh sb="9" eb="11">
      <t>バアイ</t>
    </rPh>
    <rPh sb="13" eb="15">
      <t>ベット</t>
    </rPh>
    <rPh sb="15" eb="17">
      <t>ヒヨウ</t>
    </rPh>
    <rPh sb="18" eb="20">
      <t>ハッセイ</t>
    </rPh>
    <phoneticPr fontId="5"/>
  </si>
  <si>
    <t>要介護１１割</t>
    <rPh sb="0" eb="3">
      <t>ヨウカイゴ</t>
    </rPh>
    <rPh sb="5" eb="6">
      <t>ワリ</t>
    </rPh>
    <phoneticPr fontId="5"/>
  </si>
  <si>
    <t>要介護１２割</t>
    <rPh sb="0" eb="3">
      <t>ヨウカイゴ</t>
    </rPh>
    <rPh sb="5" eb="6">
      <t>ワリ</t>
    </rPh>
    <phoneticPr fontId="5"/>
  </si>
  <si>
    <t>ご希望する１週間の利用日数を選んでください。</t>
    <rPh sb="1" eb="3">
      <t>キボウ</t>
    </rPh>
    <rPh sb="6" eb="8">
      <t>シュウカン</t>
    </rPh>
    <rPh sb="9" eb="11">
      <t>リヨウ</t>
    </rPh>
    <rPh sb="11" eb="13">
      <t>ニッスウ</t>
    </rPh>
    <rPh sb="14" eb="15">
      <t>エラ</t>
    </rPh>
    <phoneticPr fontId="5"/>
  </si>
  <si>
    <t>要介護の方は、こちらへ</t>
  </si>
  <si>
    <t>円 （１日 ７５０円）</t>
    <rPh sb="0" eb="1">
      <t>エン</t>
    </rPh>
    <rPh sb="4" eb="5">
      <t>ニチ</t>
    </rPh>
    <rPh sb="9" eb="10">
      <t>エン</t>
    </rPh>
    <phoneticPr fontId="5"/>
  </si>
  <si>
    <t>独自型サービス</t>
    <rPh sb="0" eb="2">
      <t>ドクジ</t>
    </rPh>
    <rPh sb="2" eb="3">
      <t>カタ</t>
    </rPh>
    <phoneticPr fontId="5"/>
  </si>
  <si>
    <t>要支援２独自型サービス</t>
    <rPh sb="0" eb="3">
      <t>ヨウシエン</t>
    </rPh>
    <rPh sb="4" eb="6">
      <t>ドクジ</t>
    </rPh>
    <rPh sb="6" eb="7">
      <t>カタ</t>
    </rPh>
    <phoneticPr fontId="5"/>
  </si>
  <si>
    <t>要支援１独自型サービス</t>
    <rPh sb="0" eb="3">
      <t>ヨウシエン</t>
    </rPh>
    <rPh sb="4" eb="6">
      <t>ドクジ</t>
    </rPh>
    <rPh sb="6" eb="7">
      <t>カタ</t>
    </rPh>
    <phoneticPr fontId="5"/>
  </si>
  <si>
    <t>独自型サービス要支援２１割</t>
    <rPh sb="0" eb="3">
      <t>ドクジガタ</t>
    </rPh>
    <rPh sb="7" eb="10">
      <t>ヨウシエン</t>
    </rPh>
    <rPh sb="12" eb="13">
      <t>ワリ</t>
    </rPh>
    <phoneticPr fontId="5"/>
  </si>
  <si>
    <t>独自型サービス要支援２２割</t>
    <rPh sb="0" eb="3">
      <t>ドクジガタ</t>
    </rPh>
    <rPh sb="7" eb="10">
      <t>ヨウシエン</t>
    </rPh>
    <rPh sb="12" eb="13">
      <t>ワリ</t>
    </rPh>
    <phoneticPr fontId="5"/>
  </si>
  <si>
    <t>独自型サービス要支援１１割</t>
    <rPh sb="0" eb="3">
      <t>ドクジガタ</t>
    </rPh>
    <rPh sb="7" eb="10">
      <t>ヨウシエン</t>
    </rPh>
    <rPh sb="12" eb="13">
      <t>ワリ</t>
    </rPh>
    <phoneticPr fontId="5"/>
  </si>
  <si>
    <t>独自型サービス要支援１２割</t>
    <rPh sb="0" eb="3">
      <t>ドクジガタ</t>
    </rPh>
    <rPh sb="7" eb="10">
      <t>ヨウシエン</t>
    </rPh>
    <rPh sb="12" eb="13">
      <t>ワリ</t>
    </rPh>
    <phoneticPr fontId="5"/>
  </si>
  <si>
    <t>●通所介護</t>
    <rPh sb="1" eb="5">
      <t>ツウショカイゴ</t>
    </rPh>
    <phoneticPr fontId="15"/>
  </si>
  <si>
    <t>地域単価</t>
    <rPh sb="0" eb="2">
      <t>チイキ</t>
    </rPh>
    <rPh sb="2" eb="4">
      <t>タンカ</t>
    </rPh>
    <phoneticPr fontId="15"/>
  </si>
  <si>
    <t>単位数</t>
    <rPh sb="0" eb="3">
      <t>タンイスウ</t>
    </rPh>
    <phoneticPr fontId="16"/>
  </si>
  <si>
    <t>介護報酬</t>
    <rPh sb="0" eb="2">
      <t>カイゴ</t>
    </rPh>
    <rPh sb="2" eb="4">
      <t>ホウシュウ</t>
    </rPh>
    <phoneticPr fontId="16"/>
  </si>
  <si>
    <t>国保連(9割)</t>
    <rPh sb="0" eb="3">
      <t>コクホレン</t>
    </rPh>
    <rPh sb="5" eb="6">
      <t>ワリ</t>
    </rPh>
    <phoneticPr fontId="16"/>
  </si>
  <si>
    <t>利用者(1割)</t>
    <rPh sb="0" eb="3">
      <t>リヨウシャ</t>
    </rPh>
    <rPh sb="5" eb="6">
      <t>ワリ</t>
    </rPh>
    <phoneticPr fontId="16"/>
  </si>
  <si>
    <t>国保連(8割)</t>
    <rPh sb="0" eb="3">
      <t>コクホレン</t>
    </rPh>
    <rPh sb="5" eb="6">
      <t>ワリ</t>
    </rPh>
    <phoneticPr fontId="16"/>
  </si>
  <si>
    <t>利用者(2割)</t>
    <rPh sb="0" eb="3">
      <t>リヨウシャ</t>
    </rPh>
    <rPh sb="5" eb="6">
      <t>ワリ</t>
    </rPh>
    <phoneticPr fontId="16"/>
  </si>
  <si>
    <t>国保連(7割)</t>
    <rPh sb="0" eb="3">
      <t>コクホレン</t>
    </rPh>
    <rPh sb="5" eb="6">
      <t>ワリ</t>
    </rPh>
    <phoneticPr fontId="16"/>
  </si>
  <si>
    <t>利用者(3割)</t>
    <rPh sb="0" eb="3">
      <t>リヨウシャ</t>
    </rPh>
    <rPh sb="5" eb="6">
      <t>ワリ</t>
    </rPh>
    <phoneticPr fontId="16"/>
  </si>
  <si>
    <t>単位数</t>
    <rPh sb="0" eb="3">
      <t>タンイスウ</t>
    </rPh>
    <phoneticPr fontId="15"/>
  </si>
  <si>
    <t>利用料</t>
    <rPh sb="0" eb="3">
      <t>リヨウリョウ</t>
    </rPh>
    <phoneticPr fontId="15"/>
  </si>
  <si>
    <t>6H～7H</t>
    <phoneticPr fontId="15"/>
  </si>
  <si>
    <t>要介護１</t>
    <rPh sb="0" eb="3">
      <t>ヨウカイゴ</t>
    </rPh>
    <phoneticPr fontId="15"/>
  </si>
  <si>
    <t>要介護２</t>
    <rPh sb="0" eb="3">
      <t>ヨウカイゴ</t>
    </rPh>
    <phoneticPr fontId="15"/>
  </si>
  <si>
    <t>要介護３</t>
    <rPh sb="0" eb="3">
      <t>ヨウカイゴ</t>
    </rPh>
    <phoneticPr fontId="15"/>
  </si>
  <si>
    <t>要介護４</t>
    <rPh sb="0" eb="3">
      <t>ヨウカイゴ</t>
    </rPh>
    <phoneticPr fontId="15"/>
  </si>
  <si>
    <t>要介護５</t>
    <rPh sb="0" eb="3">
      <t>ヨウカイゴ</t>
    </rPh>
    <phoneticPr fontId="15"/>
  </si>
  <si>
    <t>7H～8H</t>
    <phoneticPr fontId="15"/>
  </si>
  <si>
    <t>加算</t>
    <rPh sb="0" eb="2">
      <t>カサン</t>
    </rPh>
    <phoneticPr fontId="16"/>
  </si>
  <si>
    <t>入浴介助加算Ⅰ</t>
    <phoneticPr fontId="15"/>
  </si>
  <si>
    <t>入浴介助加算Ⅱ</t>
    <phoneticPr fontId="15"/>
  </si>
  <si>
    <t>個別機能訓練加算Ⅰイ</t>
    <phoneticPr fontId="15"/>
  </si>
  <si>
    <t>個別機能訓練加算Ⅰロ</t>
    <phoneticPr fontId="15"/>
  </si>
  <si>
    <t>個別機能訓練加算Ⅱ</t>
  </si>
  <si>
    <t>ＡＤＬ維持等加算Ⅰ</t>
    <rPh sb="3" eb="5">
      <t>イジ</t>
    </rPh>
    <rPh sb="5" eb="6">
      <t>トウ</t>
    </rPh>
    <rPh sb="6" eb="8">
      <t>カサン</t>
    </rPh>
    <phoneticPr fontId="15"/>
  </si>
  <si>
    <t>ＡＤＬ維持等加算Ⅱ</t>
    <rPh sb="3" eb="5">
      <t>イジ</t>
    </rPh>
    <rPh sb="5" eb="6">
      <t>トウ</t>
    </rPh>
    <rPh sb="6" eb="8">
      <t>カサン</t>
    </rPh>
    <phoneticPr fontId="15"/>
  </si>
  <si>
    <t>ＡＤＬ維持等加算Ⅲ</t>
    <rPh sb="3" eb="5">
      <t>イジ</t>
    </rPh>
    <rPh sb="5" eb="6">
      <t>トウ</t>
    </rPh>
    <rPh sb="6" eb="8">
      <t>カサン</t>
    </rPh>
    <phoneticPr fontId="15"/>
  </si>
  <si>
    <t>生活機能向上連携加算Ⅱ</t>
    <phoneticPr fontId="15"/>
  </si>
  <si>
    <t>若年性認知症利用者受入加算</t>
  </si>
  <si>
    <t>中重度者ケア体制加算</t>
  </si>
  <si>
    <t>認知症加算</t>
  </si>
  <si>
    <t>生活相談員配置等加算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</si>
  <si>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5"/>
  </si>
  <si>
    <t>サービス提供体制強化加算Ⅰ</t>
    <phoneticPr fontId="15"/>
  </si>
  <si>
    <t>サービス提供体制強化加算Ⅱ</t>
  </si>
  <si>
    <t>サービス提供体制強化加算Ⅲ</t>
    <phoneticPr fontId="15"/>
  </si>
  <si>
    <t>介護職員処遇改善加算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</si>
  <si>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5"/>
  </si>
  <si>
    <t>新型コロナウイルス感染症への対応 ～9/30</t>
    <rPh sb="0" eb="2">
      <t>シンガタ</t>
    </rPh>
    <rPh sb="9" eb="12">
      <t>カンセンショウ</t>
    </rPh>
    <rPh sb="14" eb="16">
      <t>タイオウ</t>
    </rPh>
    <phoneticPr fontId="15"/>
  </si>
  <si>
    <t>●総合事業</t>
    <rPh sb="1" eb="3">
      <t>ソウゴウ</t>
    </rPh>
    <rPh sb="3" eb="5">
      <t>ジギョウ</t>
    </rPh>
    <phoneticPr fontId="16"/>
  </si>
  <si>
    <t>独自型</t>
    <rPh sb="0" eb="3">
      <t>ドクジガタ</t>
    </rPh>
    <phoneticPr fontId="16"/>
  </si>
  <si>
    <t>利用</t>
    <rPh sb="0" eb="2">
      <t>リヨウ</t>
    </rPh>
    <phoneticPr fontId="16"/>
  </si>
  <si>
    <t>要支援１</t>
    <rPh sb="0" eb="3">
      <t>ヨウシエン</t>
    </rPh>
    <phoneticPr fontId="16"/>
  </si>
  <si>
    <t>要支援２</t>
    <rPh sb="0" eb="3">
      <t>ヨウシエン</t>
    </rPh>
    <phoneticPr fontId="16"/>
  </si>
  <si>
    <t>生活機能向上グループ活動加算</t>
  </si>
  <si>
    <t>運動器機能向上加算（独自）</t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</si>
  <si>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16"/>
  </si>
  <si>
    <t>栄養改善加算</t>
  </si>
  <si>
    <t>事業所評価加算</t>
  </si>
  <si>
    <t>科学的介護推進体制加算</t>
  </si>
  <si>
    <t>サービス提供体制強化加算Ⅰ１</t>
    <phoneticPr fontId="15"/>
  </si>
  <si>
    <t>サービス提供体制強化加算Ⅰ２</t>
    <phoneticPr fontId="15"/>
  </si>
  <si>
    <t>サービス提供体制強化加算Ⅱ１</t>
  </si>
  <si>
    <t>サービス提供体制強化加算Ⅱ２</t>
  </si>
  <si>
    <t>サービス提供体制強化加算Ⅲ１</t>
    <phoneticPr fontId="15"/>
  </si>
  <si>
    <t>サービス提供体制強化加算Ⅲ２</t>
    <phoneticPr fontId="15"/>
  </si>
  <si>
    <t>新型コロナウイルス感染症への対応 ～9/30</t>
    <phoneticPr fontId="15"/>
  </si>
  <si>
    <t>緩和型</t>
    <rPh sb="0" eb="2">
      <t>カンワ</t>
    </rPh>
    <rPh sb="2" eb="3">
      <t>カタ</t>
    </rPh>
    <phoneticPr fontId="16"/>
  </si>
  <si>
    <t>３時間以上・送迎あり</t>
    <rPh sb="1" eb="5">
      <t>ジカンイジョウ</t>
    </rPh>
    <rPh sb="6" eb="8">
      <t>ソウゲイ</t>
    </rPh>
    <phoneticPr fontId="16"/>
  </si>
  <si>
    <t>３時間以上・送迎なし</t>
    <rPh sb="1" eb="5">
      <t>ジカンイジョウ</t>
    </rPh>
    <rPh sb="6" eb="8">
      <t>ソウゲイ</t>
    </rPh>
    <phoneticPr fontId="16"/>
  </si>
  <si>
    <t>運動器機能向上加算（緩和）</t>
  </si>
  <si>
    <t>介護職員処遇改善加算（送迎あり）</t>
    <rPh sb="11" eb="13">
      <t>ソウゲイ</t>
    </rPh>
    <phoneticPr fontId="15"/>
  </si>
  <si>
    <t>介護職員処遇改善加算（送迎なし）</t>
    <rPh sb="11" eb="13">
      <t>ソウゲイ</t>
    </rPh>
    <phoneticPr fontId="15"/>
  </si>
  <si>
    <t>介護職員等特定処遇改善加算（送迎あり）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rPh sb="14" eb="16">
      <t>ソウゲイ</t>
    </rPh>
    <phoneticPr fontId="15"/>
  </si>
  <si>
    <t>介護職員等特定処遇改善加算（送迎なし）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rPh sb="14" eb="16">
      <t>ソウゲイ</t>
    </rPh>
    <phoneticPr fontId="15"/>
  </si>
  <si>
    <t>本体+加算</t>
    <rPh sb="0" eb="2">
      <t>ホンタイ</t>
    </rPh>
    <rPh sb="3" eb="5">
      <t>カサン</t>
    </rPh>
    <phoneticPr fontId="5"/>
  </si>
  <si>
    <t>科学的介護</t>
    <rPh sb="0" eb="3">
      <t>カガクテキ</t>
    </rPh>
    <rPh sb="3" eb="5">
      <t>カイゴ</t>
    </rPh>
    <phoneticPr fontId="5"/>
  </si>
  <si>
    <t>差額</t>
    <rPh sb="0" eb="2">
      <t>サガク</t>
    </rPh>
    <phoneticPr fontId="5"/>
  </si>
  <si>
    <t>要介護５３割</t>
    <rPh sb="0" eb="3">
      <t>ヨウカイゴ</t>
    </rPh>
    <rPh sb="5" eb="6">
      <t>ワリ</t>
    </rPh>
    <phoneticPr fontId="5"/>
  </si>
  <si>
    <t>３割</t>
    <rPh sb="1" eb="2">
      <t>ワリ</t>
    </rPh>
    <phoneticPr fontId="5"/>
  </si>
  <si>
    <t>要介護４３割</t>
    <rPh sb="0" eb="3">
      <t>ヨウカイゴ</t>
    </rPh>
    <rPh sb="5" eb="6">
      <t>ワリ</t>
    </rPh>
    <phoneticPr fontId="5"/>
  </si>
  <si>
    <t>要介護３３割</t>
    <rPh sb="0" eb="3">
      <t>ヨウカイゴ</t>
    </rPh>
    <rPh sb="5" eb="6">
      <t>ワリ</t>
    </rPh>
    <phoneticPr fontId="5"/>
  </si>
  <si>
    <t>要介護２３割</t>
    <rPh sb="0" eb="3">
      <t>ヨウカイゴ</t>
    </rPh>
    <rPh sb="5" eb="6">
      <t>ワリ</t>
    </rPh>
    <phoneticPr fontId="5"/>
  </si>
  <si>
    <t>要介護１３割</t>
    <rPh sb="0" eb="3">
      <t>ヨウカイゴ</t>
    </rPh>
    <rPh sb="5" eb="6">
      <t>ワリ</t>
    </rPh>
    <phoneticPr fontId="5"/>
  </si>
  <si>
    <t>※ ７時間以上８時間未満のサービス利用の場合</t>
    <rPh sb="3" eb="7">
      <t>ジカンイジョウ</t>
    </rPh>
    <rPh sb="8" eb="10">
      <t>ジカン</t>
    </rPh>
    <rPh sb="10" eb="12">
      <t>ミマン</t>
    </rPh>
    <rPh sb="17" eb="19">
      <t>リヨウ</t>
    </rPh>
    <rPh sb="20" eb="22">
      <t>バアイ</t>
    </rPh>
    <phoneticPr fontId="5"/>
  </si>
  <si>
    <t>　 上記利用料がひと月あたり約</t>
    <rPh sb="2" eb="4">
      <t>ジョウキ</t>
    </rPh>
    <rPh sb="4" eb="7">
      <t>リヨウリョウ</t>
    </rPh>
    <rPh sb="10" eb="11">
      <t>ツキ</t>
    </rPh>
    <rPh sb="14" eb="15">
      <t>ヤク</t>
    </rPh>
    <phoneticPr fontId="5"/>
  </si>
  <si>
    <t>円の増額となります。</t>
    <rPh sb="0" eb="1">
      <t>エン</t>
    </rPh>
    <rPh sb="2" eb="4">
      <t>ゾウガク</t>
    </rPh>
    <phoneticPr fontId="5"/>
  </si>
  <si>
    <t>いいえ３割</t>
    <rPh sb="4" eb="5">
      <t>ワリ</t>
    </rPh>
    <phoneticPr fontId="5"/>
  </si>
  <si>
    <t>はい３割</t>
    <rPh sb="3" eb="4">
      <t>ワリ</t>
    </rPh>
    <phoneticPr fontId="5"/>
  </si>
  <si>
    <t>１割</t>
    <rPh sb="1" eb="2">
      <t>ワリ</t>
    </rPh>
    <phoneticPr fontId="15"/>
  </si>
  <si>
    <t>２割</t>
    <rPh sb="1" eb="2">
      <t>ワリ</t>
    </rPh>
    <phoneticPr fontId="15"/>
  </si>
  <si>
    <t>３割</t>
    <rPh sb="1" eb="2">
      <t>ワリ</t>
    </rPh>
    <phoneticPr fontId="15"/>
  </si>
  <si>
    <t>利用料+加算</t>
    <rPh sb="0" eb="3">
      <t>リヨウリョウ</t>
    </rPh>
    <rPh sb="4" eb="6">
      <t>カサン</t>
    </rPh>
    <phoneticPr fontId="15"/>
  </si>
  <si>
    <t>処遇改善+特定処遇</t>
    <rPh sb="0" eb="2">
      <t>ショグウ</t>
    </rPh>
    <rPh sb="2" eb="4">
      <t>カイゼン</t>
    </rPh>
    <rPh sb="5" eb="9">
      <t>トクテイショグウ</t>
    </rPh>
    <phoneticPr fontId="15"/>
  </si>
  <si>
    <t>暫定利用料</t>
    <rPh sb="0" eb="2">
      <t>ザンテイ</t>
    </rPh>
    <rPh sb="2" eb="5">
      <t>リヨウリョウ</t>
    </rPh>
    <phoneticPr fontId="15"/>
  </si>
  <si>
    <t>要介護１</t>
    <rPh sb="0" eb="1">
      <t>ヨウ</t>
    </rPh>
    <rPh sb="1" eb="3">
      <t>カイゴ</t>
    </rPh>
    <phoneticPr fontId="15"/>
  </si>
  <si>
    <t>要介護２</t>
    <rPh sb="0" eb="1">
      <t>ヨウ</t>
    </rPh>
    <rPh sb="1" eb="3">
      <t>カイゴ</t>
    </rPh>
    <phoneticPr fontId="15"/>
  </si>
  <si>
    <t>要介護３</t>
    <rPh sb="0" eb="1">
      <t>ヨウ</t>
    </rPh>
    <rPh sb="1" eb="3">
      <t>カイゴ</t>
    </rPh>
    <phoneticPr fontId="15"/>
  </si>
  <si>
    <t>要介護４</t>
    <rPh sb="0" eb="1">
      <t>ヨウ</t>
    </rPh>
    <rPh sb="1" eb="3">
      <t>カイゴ</t>
    </rPh>
    <phoneticPr fontId="15"/>
  </si>
  <si>
    <t>要介護５</t>
    <rPh sb="0" eb="1">
      <t>ヨウ</t>
    </rPh>
    <rPh sb="1" eb="3">
      <t>カイゴ</t>
    </rPh>
    <phoneticPr fontId="15"/>
  </si>
  <si>
    <t>算定加算</t>
    <rPh sb="0" eb="2">
      <t>サンテイ</t>
    </rPh>
    <rPh sb="2" eb="4">
      <t>カサン</t>
    </rPh>
    <phoneticPr fontId="5"/>
  </si>
  <si>
    <r>
      <t>生活機能向上連携加算Ⅱ　</t>
    </r>
    <r>
      <rPr>
        <sz val="5"/>
        <rFont val="ＭＳ Ｐゴシック"/>
        <family val="3"/>
        <charset val="128"/>
        <scheme val="minor"/>
      </rPr>
      <t>個別機能訓練加算あり</t>
    </r>
    <r>
      <rPr>
        <sz val="10"/>
        <rFont val="ＭＳ Ｐゴシック"/>
        <family val="3"/>
        <charset val="128"/>
        <scheme val="minor"/>
      </rPr>
      <t>　</t>
    </r>
    <phoneticPr fontId="16"/>
  </si>
  <si>
    <t>３割</t>
    <rPh sb="1" eb="2">
      <t>ワリ</t>
    </rPh>
    <phoneticPr fontId="5"/>
  </si>
  <si>
    <t>独自型サービス要支援２３割</t>
    <rPh sb="0" eb="3">
      <t>ドクジガタ</t>
    </rPh>
    <rPh sb="7" eb="10">
      <t>ヨウシエン</t>
    </rPh>
    <rPh sb="12" eb="13">
      <t>ワリ</t>
    </rPh>
    <phoneticPr fontId="5"/>
  </si>
  <si>
    <t>独自型サービス要支援１３割</t>
    <rPh sb="0" eb="3">
      <t>ドクジガタ</t>
    </rPh>
    <rPh sb="7" eb="10">
      <t>ヨウシエン</t>
    </rPh>
    <rPh sb="12" eb="13">
      <t>ワリ</t>
    </rPh>
    <phoneticPr fontId="5"/>
  </si>
  <si>
    <t>緩和型サービス要支援１３割</t>
    <rPh sb="0" eb="2">
      <t>カンワ</t>
    </rPh>
    <rPh sb="2" eb="3">
      <t>ガタ</t>
    </rPh>
    <rPh sb="7" eb="10">
      <t>ヨウシエン</t>
    </rPh>
    <rPh sb="12" eb="13">
      <t>ワリ</t>
    </rPh>
    <phoneticPr fontId="5"/>
  </si>
  <si>
    <t>緩和型サービス要支援２３割</t>
    <rPh sb="0" eb="2">
      <t>カンワ</t>
    </rPh>
    <rPh sb="2" eb="3">
      <t>ガタ</t>
    </rPh>
    <rPh sb="7" eb="10">
      <t>ヨウシエン</t>
    </rPh>
    <rPh sb="12" eb="13">
      <t>ワリ</t>
    </rPh>
    <phoneticPr fontId="5"/>
  </si>
  <si>
    <r>
      <rPr>
        <b/>
        <sz val="12"/>
        <color theme="1"/>
        <rFont val="HG丸ｺﾞｼｯｸM-PRO"/>
        <family val="3"/>
        <charset val="128"/>
      </rPr>
      <t>重要！</t>
    </r>
    <r>
      <rPr>
        <sz val="12"/>
        <color theme="1"/>
        <rFont val="HG丸ｺﾞｼｯｸM-PRO"/>
        <family val="3"/>
        <charset val="128"/>
      </rPr>
      <t>➡ 独自型サービスのひと月の利用上限日数　</t>
    </r>
    <r>
      <rPr>
        <u/>
        <sz val="12"/>
        <color theme="1"/>
        <rFont val="HG丸ｺﾞｼｯｸM-PRO"/>
        <family val="3"/>
        <charset val="128"/>
      </rPr>
      <t>要支援２：８日間</t>
    </r>
    <r>
      <rPr>
        <sz val="12"/>
        <color theme="1"/>
        <rFont val="HG丸ｺﾞｼｯｸM-PRO"/>
        <family val="3"/>
        <charset val="128"/>
      </rPr>
      <t>　</t>
    </r>
    <r>
      <rPr>
        <u/>
        <sz val="12"/>
        <color theme="1"/>
        <rFont val="HG丸ｺﾞｼｯｸM-PRO"/>
        <family val="3"/>
        <charset val="128"/>
      </rPr>
      <t>要支援１：４日間</t>
    </r>
    <rPh sb="0" eb="2">
      <t>ジュウヨウ</t>
    </rPh>
    <rPh sb="5" eb="8">
      <t>ドクジガタ</t>
    </rPh>
    <rPh sb="15" eb="16">
      <t>ツキ</t>
    </rPh>
    <rPh sb="17" eb="19">
      <t>リヨウ</t>
    </rPh>
    <rPh sb="19" eb="21">
      <t>ジョウゲン</t>
    </rPh>
    <rPh sb="21" eb="23">
      <t>ニッスウ</t>
    </rPh>
    <rPh sb="24" eb="27">
      <t>ヨウシエン</t>
    </rPh>
    <rPh sb="30" eb="31">
      <t>ニチ</t>
    </rPh>
    <rPh sb="31" eb="32">
      <t>カン</t>
    </rPh>
    <rPh sb="33" eb="36">
      <t>ヨウシエン</t>
    </rPh>
    <rPh sb="39" eb="40">
      <t>ニチ</t>
    </rPh>
    <rPh sb="40" eb="41">
      <t>カン</t>
    </rPh>
    <phoneticPr fontId="5"/>
  </si>
  <si>
    <t>１割</t>
    <rPh sb="1" eb="2">
      <t>ワリ</t>
    </rPh>
    <phoneticPr fontId="5"/>
  </si>
  <si>
    <t>２割</t>
    <rPh sb="1" eb="2">
      <t>ワリ</t>
    </rPh>
    <phoneticPr fontId="5"/>
  </si>
  <si>
    <t>３割</t>
    <rPh sb="1" eb="2">
      <t>ワリ</t>
    </rPh>
    <phoneticPr fontId="5"/>
  </si>
  <si>
    <t>算定加算１</t>
    <rPh sb="0" eb="2">
      <t>サンテイ</t>
    </rPh>
    <rPh sb="2" eb="4">
      <t>カサン</t>
    </rPh>
    <phoneticPr fontId="5"/>
  </si>
  <si>
    <t>算定加算２</t>
    <rPh sb="0" eb="2">
      <t>サンテイ</t>
    </rPh>
    <rPh sb="2" eb="4">
      <t>カサン</t>
    </rPh>
    <phoneticPr fontId="5"/>
  </si>
  <si>
    <t>本体+加算</t>
    <rPh sb="0" eb="2">
      <t>ホンタイ</t>
    </rPh>
    <rPh sb="3" eb="5">
      <t>カサン</t>
    </rPh>
    <phoneticPr fontId="5"/>
  </si>
  <si>
    <t>要支援１</t>
    <rPh sb="0" eb="3">
      <t>ヨウシエン</t>
    </rPh>
    <phoneticPr fontId="15"/>
  </si>
  <si>
    <t>要支援２</t>
    <rPh sb="0" eb="3">
      <t>ヨウシエン</t>
    </rPh>
    <phoneticPr fontId="15"/>
  </si>
  <si>
    <t>月加算１</t>
    <rPh sb="0" eb="1">
      <t>ツキ</t>
    </rPh>
    <rPh sb="1" eb="3">
      <t>カサン</t>
    </rPh>
    <phoneticPr fontId="5"/>
  </si>
  <si>
    <t>月加算２</t>
    <rPh sb="0" eb="1">
      <t>ツキ</t>
    </rPh>
    <rPh sb="1" eb="3">
      <t>カサン</t>
    </rPh>
    <phoneticPr fontId="5"/>
  </si>
  <si>
    <t>月加算</t>
    <rPh sb="0" eb="1">
      <t>ツキ</t>
    </rPh>
    <rPh sb="1" eb="3">
      <t>カサン</t>
    </rPh>
    <phoneticPr fontId="5"/>
  </si>
  <si>
    <t>利用料</t>
    <rPh sb="0" eb="3">
      <t>リヨウリョウ</t>
    </rPh>
    <phoneticPr fontId="5"/>
  </si>
  <si>
    <t>暫定利用料</t>
    <rPh sb="0" eb="5">
      <t>ザンテイリヨウリョウ</t>
    </rPh>
    <phoneticPr fontId="5"/>
  </si>
  <si>
    <t>送迎あり</t>
    <rPh sb="0" eb="2">
      <t>ソウゲイ</t>
    </rPh>
    <phoneticPr fontId="5"/>
  </si>
  <si>
    <t>送迎なし</t>
    <rPh sb="0" eb="2">
      <t>ソウゲイ</t>
    </rPh>
    <phoneticPr fontId="5"/>
  </si>
  <si>
    <t>算定加算</t>
    <rPh sb="0" eb="2">
      <t>サンテイ</t>
    </rPh>
    <rPh sb="2" eb="4">
      <t>カサン</t>
    </rPh>
    <phoneticPr fontId="5"/>
  </si>
  <si>
    <t>円 （６時間以上７時間未満で算定）</t>
    <rPh sb="0" eb="1">
      <t>エン</t>
    </rPh>
    <rPh sb="4" eb="8">
      <t>ジカンイジョウ</t>
    </rPh>
    <rPh sb="9" eb="11">
      <t>ジカン</t>
    </rPh>
    <rPh sb="11" eb="13">
      <t>ミマン</t>
    </rPh>
    <rPh sb="14" eb="16">
      <t>サンテイ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</si>
</sst>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_ "/>
    <numFmt numFmtId="178" formatCode="[=0]&quot;&quot;;[=1]&quot;&quot;;General"/>
    <numFmt numFmtId="179" formatCode="#,##0.00_ "/>
    <numFmt numFmtId="180" formatCode="#,##0.0_ "/>
    <numFmt numFmtId="181" formatCode="0.0%"/>
    <numFmt numFmtId="182" formatCode="0_ 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b/>
      <sz val="20"/>
      <color rgb="FF7030A0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B05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theme="1"/>
      <name val="HG丸ｺﾞｼｯｸM-PRO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0"/>
      <color rgb="FF7030A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double">
        <color auto="1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177" fontId="7" fillId="2" borderId="0" xfId="0" applyNumberFormat="1" applyFont="1" applyFill="1" applyAlignment="1" applyProtection="1">
      <alignment vertical="center"/>
      <protection hidden="1"/>
    </xf>
    <xf numFmtId="177" fontId="6" fillId="2" borderId="0" xfId="0" applyNumberFormat="1" applyFont="1" applyFill="1" applyProtection="1">
      <alignment vertical="center"/>
      <protection hidden="1"/>
    </xf>
    <xf numFmtId="177" fontId="7" fillId="2" borderId="0" xfId="0" applyNumberFormat="1" applyFont="1" applyFill="1" applyProtection="1">
      <alignment vertical="center"/>
      <protection hidden="1"/>
    </xf>
    <xf numFmtId="177" fontId="8" fillId="2" borderId="0" xfId="0" applyNumberFormat="1" applyFont="1" applyFill="1" applyProtection="1">
      <alignment vertical="center"/>
      <protection hidden="1"/>
    </xf>
    <xf numFmtId="177" fontId="6" fillId="2" borderId="0" xfId="0" applyNumberFormat="1" applyFont="1" applyFill="1" applyAlignment="1" applyProtection="1">
      <alignment vertical="center"/>
      <protection hidden="1"/>
    </xf>
    <xf numFmtId="177" fontId="7" fillId="2" borderId="0" xfId="0" applyNumberFormat="1" applyFont="1" applyFill="1" applyAlignment="1" applyProtection="1">
      <alignment horizontal="right" vertical="center"/>
      <protection hidden="1"/>
    </xf>
    <xf numFmtId="176" fontId="7" fillId="2" borderId="0" xfId="1" applyNumberFormat="1" applyFont="1" applyFill="1" applyBorder="1" applyAlignment="1" applyProtection="1">
      <alignment vertical="center"/>
      <protection hidden="1"/>
    </xf>
    <xf numFmtId="176" fontId="7" fillId="2" borderId="0" xfId="1" applyNumberFormat="1" applyFont="1" applyFill="1" applyBorder="1" applyAlignment="1" applyProtection="1">
      <alignment horizontal="right" vertical="center"/>
      <protection hidden="1"/>
    </xf>
    <xf numFmtId="177" fontId="10" fillId="2" borderId="0" xfId="3" applyNumberFormat="1" applyFill="1" applyBorder="1" applyAlignment="1" applyProtection="1">
      <alignment vertical="center"/>
      <protection hidden="1"/>
    </xf>
    <xf numFmtId="177" fontId="8" fillId="2" borderId="0" xfId="0" applyNumberFormat="1" applyFont="1" applyFill="1" applyAlignment="1" applyProtection="1">
      <alignment horizontal="left" vertical="center"/>
      <protection hidden="1"/>
    </xf>
    <xf numFmtId="176" fontId="8" fillId="2" borderId="0" xfId="1" applyNumberFormat="1" applyFont="1" applyFill="1" applyBorder="1" applyAlignment="1" applyProtection="1">
      <alignment horizontal="right"/>
      <protection hidden="1"/>
    </xf>
    <xf numFmtId="177" fontId="6" fillId="2" borderId="0" xfId="0" applyNumberFormat="1" applyFont="1" applyFill="1" applyBorder="1" applyAlignment="1" applyProtection="1">
      <alignment vertical="center"/>
      <protection hidden="1"/>
    </xf>
    <xf numFmtId="177" fontId="6" fillId="2" borderId="0" xfId="0" applyNumberFormat="1" applyFont="1" applyFill="1" applyAlignment="1" applyProtection="1">
      <alignment vertical="top"/>
      <protection hidden="1"/>
    </xf>
    <xf numFmtId="177" fontId="6" fillId="2" borderId="0" xfId="0" applyNumberFormat="1" applyFont="1" applyFill="1" applyAlignment="1" applyProtection="1">
      <alignment horizontal="right" vertical="center"/>
      <protection hidden="1"/>
    </xf>
    <xf numFmtId="177" fontId="6" fillId="2" borderId="0" xfId="0" applyNumberFormat="1" applyFont="1" applyFill="1" applyAlignment="1" applyProtection="1">
      <alignment horizontal="center" vertical="center"/>
      <protection hidden="1"/>
    </xf>
    <xf numFmtId="177" fontId="8" fillId="2" borderId="0" xfId="0" applyNumberFormat="1" applyFont="1" applyFill="1" applyAlignment="1" applyProtection="1">
      <alignment vertical="center"/>
      <protection hidden="1"/>
    </xf>
    <xf numFmtId="177" fontId="8" fillId="2" borderId="0" xfId="0" applyNumberFormat="1" applyFont="1" applyFill="1" applyAlignment="1" applyProtection="1">
      <alignment horizontal="right" vertical="top"/>
      <protection hidden="1"/>
    </xf>
    <xf numFmtId="177" fontId="8" fillId="2" borderId="0" xfId="0" applyNumberFormat="1" applyFont="1" applyFill="1" applyAlignment="1" applyProtection="1">
      <alignment vertical="top"/>
      <protection hidden="1"/>
    </xf>
    <xf numFmtId="177" fontId="8" fillId="2" borderId="0" xfId="0" applyNumberFormat="1" applyFont="1" applyFill="1" applyAlignment="1" applyProtection="1">
      <protection hidden="1"/>
    </xf>
    <xf numFmtId="177" fontId="8" fillId="2" borderId="0" xfId="0" applyNumberFormat="1" applyFont="1" applyFill="1" applyAlignment="1" applyProtection="1">
      <alignment horizontal="left" vertical="top"/>
      <protection hidden="1"/>
    </xf>
    <xf numFmtId="177" fontId="6" fillId="2" borderId="7" xfId="0" applyNumberFormat="1" applyFont="1" applyFill="1" applyBorder="1" applyProtection="1">
      <alignment vertical="center"/>
      <protection hidden="1"/>
    </xf>
    <xf numFmtId="177" fontId="6" fillId="2" borderId="7" xfId="0" applyNumberFormat="1" applyFont="1" applyFill="1" applyBorder="1" applyAlignment="1" applyProtection="1">
      <alignment horizontal="center" vertical="center"/>
      <protection hidden="1"/>
    </xf>
    <xf numFmtId="177" fontId="14" fillId="0" borderId="0" xfId="6" applyNumberFormat="1" applyFont="1">
      <alignment vertical="center"/>
    </xf>
    <xf numFmtId="177" fontId="18" fillId="0" borderId="24" xfId="6" applyNumberFormat="1" applyFont="1" applyBorder="1">
      <alignment vertical="center"/>
    </xf>
    <xf numFmtId="177" fontId="18" fillId="0" borderId="25" xfId="6" applyNumberFormat="1" applyFont="1" applyBorder="1">
      <alignment vertical="center"/>
    </xf>
    <xf numFmtId="177" fontId="18" fillId="0" borderId="26" xfId="6" applyNumberFormat="1" applyFont="1" applyBorder="1">
      <alignment vertical="center"/>
    </xf>
    <xf numFmtId="177" fontId="18" fillId="0" borderId="27" xfId="6" applyNumberFormat="1" applyFont="1" applyBorder="1">
      <alignment vertical="center"/>
    </xf>
    <xf numFmtId="181" fontId="18" fillId="0" borderId="39" xfId="6" applyNumberFormat="1" applyFont="1" applyBorder="1">
      <alignment vertical="center"/>
    </xf>
    <xf numFmtId="177" fontId="18" fillId="0" borderId="18" xfId="6" applyNumberFormat="1" applyFont="1" applyBorder="1">
      <alignment vertical="center"/>
    </xf>
    <xf numFmtId="177" fontId="18" fillId="0" borderId="19" xfId="6" applyNumberFormat="1" applyFont="1" applyBorder="1">
      <alignment vertical="center"/>
    </xf>
    <xf numFmtId="177" fontId="18" fillId="0" borderId="20" xfId="6" applyNumberFormat="1" applyFont="1" applyBorder="1">
      <alignment vertical="center"/>
    </xf>
    <xf numFmtId="177" fontId="18" fillId="0" borderId="21" xfId="6" applyNumberFormat="1" applyFont="1" applyBorder="1">
      <alignment vertical="center"/>
    </xf>
    <xf numFmtId="177" fontId="18" fillId="0" borderId="22" xfId="6" applyNumberFormat="1" applyFont="1" applyBorder="1">
      <alignment vertical="center"/>
    </xf>
    <xf numFmtId="177" fontId="8" fillId="2" borderId="0" xfId="0" applyNumberFormat="1" applyFont="1" applyFill="1" applyAlignment="1" applyProtection="1">
      <alignment horizontal="right" vertical="top"/>
      <protection hidden="1"/>
    </xf>
    <xf numFmtId="177" fontId="14" fillId="0" borderId="33" xfId="6" applyNumberFormat="1" applyFont="1" applyBorder="1" applyAlignment="1">
      <alignment horizontal="center" vertical="center" textRotation="255"/>
    </xf>
    <xf numFmtId="177" fontId="18" fillId="0" borderId="23" xfId="6" applyNumberFormat="1" applyFont="1" applyBorder="1">
      <alignment vertical="center"/>
    </xf>
    <xf numFmtId="177" fontId="18" fillId="0" borderId="39" xfId="6" applyNumberFormat="1" applyFont="1" applyBorder="1">
      <alignment vertical="center"/>
    </xf>
    <xf numFmtId="177" fontId="7" fillId="5" borderId="0" xfId="0" applyNumberFormat="1" applyFont="1" applyFill="1" applyProtection="1">
      <alignment vertical="center"/>
      <protection hidden="1"/>
    </xf>
    <xf numFmtId="177" fontId="6" fillId="3" borderId="4" xfId="0" applyNumberFormat="1" applyFont="1" applyFill="1" applyBorder="1" applyProtection="1">
      <alignment vertical="center"/>
      <protection locked="0" hidden="1"/>
    </xf>
    <xf numFmtId="178" fontId="9" fillId="2" borderId="0" xfId="0" applyNumberFormat="1" applyFont="1" applyFill="1" applyAlignment="1" applyProtection="1">
      <alignment horizontal="right" vertical="center"/>
      <protection hidden="1"/>
    </xf>
    <xf numFmtId="177" fontId="9" fillId="2" borderId="0" xfId="0" applyNumberFormat="1" applyFont="1" applyFill="1" applyAlignment="1" applyProtection="1">
      <alignment horizontal="left" vertical="center"/>
      <protection hidden="1"/>
    </xf>
    <xf numFmtId="176" fontId="8" fillId="2" borderId="0" xfId="1" applyNumberFormat="1" applyFont="1" applyFill="1" applyBorder="1" applyAlignment="1" applyProtection="1">
      <alignment vertical="center"/>
      <protection hidden="1"/>
    </xf>
    <xf numFmtId="177" fontId="19" fillId="2" borderId="0" xfId="0" applyNumberFormat="1" applyFont="1" applyFill="1" applyProtection="1">
      <alignment vertical="center"/>
      <protection hidden="1"/>
    </xf>
    <xf numFmtId="177" fontId="14" fillId="0" borderId="0" xfId="4" applyNumberFormat="1" applyFont="1">
      <alignment vertical="center"/>
    </xf>
    <xf numFmtId="177" fontId="14" fillId="0" borderId="8" xfId="4" applyNumberFormat="1" applyFont="1" applyBorder="1" applyProtection="1">
      <alignment vertical="center"/>
      <protection hidden="1"/>
    </xf>
    <xf numFmtId="177" fontId="14" fillId="0" borderId="46" xfId="4" applyNumberFormat="1" applyFont="1" applyBorder="1" applyProtection="1">
      <alignment vertical="center"/>
      <protection hidden="1"/>
    </xf>
    <xf numFmtId="177" fontId="14" fillId="0" borderId="13" xfId="4" applyNumberFormat="1" applyFont="1" applyBorder="1" applyAlignment="1" applyProtection="1">
      <alignment horizontal="center" vertical="center"/>
      <protection hidden="1"/>
    </xf>
    <xf numFmtId="177" fontId="14" fillId="0" borderId="13" xfId="4" applyNumberFormat="1" applyFont="1" applyBorder="1" applyAlignment="1" applyProtection="1">
      <alignment horizontal="center" vertical="center" shrinkToFit="1"/>
      <protection hidden="1"/>
    </xf>
    <xf numFmtId="177" fontId="14" fillId="0" borderId="13" xfId="4" applyNumberFormat="1" applyFont="1" applyBorder="1" applyAlignment="1" applyProtection="1">
      <alignment vertical="center" shrinkToFit="1"/>
      <protection hidden="1"/>
    </xf>
    <xf numFmtId="177" fontId="14" fillId="0" borderId="46" xfId="4" applyNumberFormat="1" applyFont="1" applyBorder="1" applyAlignment="1" applyProtection="1">
      <alignment horizontal="center" vertical="center"/>
      <protection hidden="1"/>
    </xf>
    <xf numFmtId="177" fontId="14" fillId="0" borderId="46" xfId="4" applyNumberFormat="1" applyFont="1" applyBorder="1" applyAlignment="1" applyProtection="1">
      <alignment horizontal="center" vertical="center" shrinkToFit="1"/>
      <protection hidden="1"/>
    </xf>
    <xf numFmtId="177" fontId="14" fillId="0" borderId="44" xfId="4" applyNumberFormat="1" applyFont="1" applyBorder="1" applyAlignment="1" applyProtection="1">
      <alignment vertical="center" shrinkToFit="1"/>
      <protection hidden="1"/>
    </xf>
    <xf numFmtId="177" fontId="14" fillId="0" borderId="13" xfId="4" applyNumberFormat="1" applyFont="1" applyBorder="1" applyAlignment="1">
      <alignment horizontal="center" vertical="center"/>
    </xf>
    <xf numFmtId="177" fontId="14" fillId="0" borderId="13" xfId="4" applyNumberFormat="1" applyFont="1" applyBorder="1" applyProtection="1">
      <alignment vertical="center"/>
      <protection hidden="1"/>
    </xf>
    <xf numFmtId="181" fontId="14" fillId="0" borderId="13" xfId="4" applyNumberFormat="1" applyFont="1" applyBorder="1" applyProtection="1">
      <alignment vertical="center"/>
      <protection hidden="1"/>
    </xf>
    <xf numFmtId="177" fontId="14" fillId="0" borderId="1" xfId="4" applyNumberFormat="1" applyFont="1" applyBorder="1" applyProtection="1">
      <alignment vertical="center"/>
      <protection hidden="1"/>
    </xf>
    <xf numFmtId="177" fontId="14" fillId="0" borderId="13" xfId="4" applyNumberFormat="1" applyFont="1" applyBorder="1">
      <alignment vertical="center"/>
    </xf>
    <xf numFmtId="177" fontId="14" fillId="0" borderId="18" xfId="4" applyNumberFormat="1" applyFont="1" applyBorder="1" applyAlignment="1" applyProtection="1">
      <alignment horizontal="center" vertical="center"/>
      <protection hidden="1"/>
    </xf>
    <xf numFmtId="177" fontId="14" fillId="0" borderId="50" xfId="4" applyNumberFormat="1" applyFont="1" applyBorder="1">
      <alignment vertical="center"/>
    </xf>
    <xf numFmtId="177" fontId="14" fillId="0" borderId="51" xfId="4" applyNumberFormat="1" applyFont="1" applyBorder="1">
      <alignment vertical="center"/>
    </xf>
    <xf numFmtId="177" fontId="14" fillId="0" borderId="52" xfId="4" applyNumberFormat="1" applyFont="1" applyBorder="1">
      <alignment vertical="center"/>
    </xf>
    <xf numFmtId="177" fontId="14" fillId="0" borderId="53" xfId="4" applyNumberFormat="1" applyFont="1" applyBorder="1">
      <alignment vertical="center"/>
    </xf>
    <xf numFmtId="177" fontId="14" fillId="0" borderId="54" xfId="4" applyNumberFormat="1" applyFont="1" applyBorder="1">
      <alignment vertical="center"/>
    </xf>
    <xf numFmtId="177" fontId="14" fillId="0" borderId="55" xfId="4" applyNumberFormat="1" applyFont="1" applyBorder="1">
      <alignment vertical="center"/>
    </xf>
    <xf numFmtId="177" fontId="14" fillId="0" borderId="23" xfId="4" applyNumberFormat="1" applyFont="1" applyBorder="1" applyAlignment="1" applyProtection="1">
      <alignment horizontal="center" vertical="center"/>
      <protection hidden="1"/>
    </xf>
    <xf numFmtId="177" fontId="14" fillId="0" borderId="56" xfId="4" applyNumberFormat="1" applyFont="1" applyBorder="1">
      <alignment vertical="center"/>
    </xf>
    <xf numFmtId="177" fontId="14" fillId="0" borderId="57" xfId="4" applyNumberFormat="1" applyFont="1" applyBorder="1">
      <alignment vertical="center"/>
    </xf>
    <xf numFmtId="177" fontId="14" fillId="0" borderId="58" xfId="4" applyNumberFormat="1" applyFont="1" applyBorder="1">
      <alignment vertical="center"/>
    </xf>
    <xf numFmtId="177" fontId="14" fillId="0" borderId="59" xfId="4" applyNumberFormat="1" applyFont="1" applyBorder="1">
      <alignment vertical="center"/>
    </xf>
    <xf numFmtId="177" fontId="14" fillId="0" borderId="28" xfId="4" applyNumberFormat="1" applyFont="1" applyBorder="1" applyAlignment="1" applyProtection="1">
      <alignment horizontal="center" vertical="center"/>
      <protection hidden="1"/>
    </xf>
    <xf numFmtId="177" fontId="14" fillId="0" borderId="60" xfId="4" applyNumberFormat="1" applyFont="1" applyBorder="1">
      <alignment vertical="center"/>
    </xf>
    <xf numFmtId="177" fontId="14" fillId="0" borderId="61" xfId="4" applyNumberFormat="1" applyFont="1" applyBorder="1">
      <alignment vertical="center"/>
    </xf>
    <xf numFmtId="177" fontId="14" fillId="0" borderId="62" xfId="4" applyNumberFormat="1" applyFont="1" applyBorder="1">
      <alignment vertical="center"/>
    </xf>
    <xf numFmtId="177" fontId="14" fillId="0" borderId="63" xfId="4" applyNumberFormat="1" applyFont="1" applyBorder="1">
      <alignment vertical="center"/>
    </xf>
    <xf numFmtId="177" fontId="14" fillId="0" borderId="64" xfId="4" applyNumberFormat="1" applyFont="1" applyBorder="1">
      <alignment vertical="center"/>
    </xf>
    <xf numFmtId="177" fontId="14" fillId="0" borderId="65" xfId="4" applyNumberFormat="1" applyFont="1" applyBorder="1">
      <alignment vertical="center"/>
    </xf>
    <xf numFmtId="177" fontId="14" fillId="0" borderId="66" xfId="4" applyNumberFormat="1" applyFont="1" applyBorder="1">
      <alignment vertical="center"/>
    </xf>
    <xf numFmtId="177" fontId="14" fillId="0" borderId="67" xfId="4" applyNumberFormat="1" applyFont="1" applyBorder="1">
      <alignment vertical="center"/>
    </xf>
    <xf numFmtId="177" fontId="14" fillId="0" borderId="68" xfId="4" applyNumberFormat="1" applyFont="1" applyBorder="1">
      <alignment vertical="center"/>
    </xf>
    <xf numFmtId="177" fontId="14" fillId="0" borderId="69" xfId="4" applyNumberFormat="1" applyFont="1" applyBorder="1">
      <alignment vertical="center"/>
    </xf>
    <xf numFmtId="177" fontId="14" fillId="0" borderId="70" xfId="4" applyNumberFormat="1" applyFont="1" applyBorder="1">
      <alignment vertical="center"/>
    </xf>
    <xf numFmtId="177" fontId="14" fillId="0" borderId="71" xfId="4" applyNumberFormat="1" applyFont="1" applyBorder="1">
      <alignment vertical="center"/>
    </xf>
    <xf numFmtId="177" fontId="14" fillId="0" borderId="72" xfId="4" applyNumberFormat="1" applyFont="1" applyBorder="1">
      <alignment vertical="center"/>
    </xf>
    <xf numFmtId="177" fontId="14" fillId="0" borderId="0" xfId="4" applyNumberFormat="1" applyFont="1" applyAlignment="1" applyProtection="1">
      <alignment horizontal="center" vertical="center"/>
      <protection hidden="1"/>
    </xf>
    <xf numFmtId="177" fontId="14" fillId="0" borderId="73" xfId="4" applyNumberFormat="1" applyFont="1" applyBorder="1" applyAlignment="1">
      <alignment horizontal="center" vertical="center"/>
    </xf>
    <xf numFmtId="177" fontId="20" fillId="0" borderId="0" xfId="4" applyNumberFormat="1" applyFont="1">
      <alignment vertical="center"/>
    </xf>
    <xf numFmtId="177" fontId="18" fillId="0" borderId="0" xfId="6" applyNumberFormat="1" applyFont="1">
      <alignment vertical="center"/>
    </xf>
    <xf numFmtId="177" fontId="18" fillId="0" borderId="8" xfId="6" applyNumberFormat="1" applyFont="1" applyBorder="1">
      <alignment vertical="center"/>
    </xf>
    <xf numFmtId="179" fontId="18" fillId="0" borderId="8" xfId="6" applyNumberFormat="1" applyFont="1" applyBorder="1">
      <alignment vertical="center"/>
    </xf>
    <xf numFmtId="177" fontId="18" fillId="0" borderId="9" xfId="6" applyNumberFormat="1" applyFont="1" applyBorder="1">
      <alignment vertical="center"/>
    </xf>
    <xf numFmtId="179" fontId="18" fillId="0" borderId="8" xfId="6" applyNumberFormat="1" applyFont="1" applyBorder="1" applyAlignment="1">
      <alignment horizontal="center" vertical="center" shrinkToFit="1"/>
    </xf>
    <xf numFmtId="177" fontId="18" fillId="0" borderId="1" xfId="6" applyNumberFormat="1" applyFont="1" applyBorder="1" applyAlignment="1">
      <alignment horizontal="center" vertical="center" shrinkToFit="1"/>
    </xf>
    <xf numFmtId="177" fontId="18" fillId="0" borderId="11" xfId="6" applyNumberFormat="1" applyFont="1" applyBorder="1" applyAlignment="1">
      <alignment vertical="center" shrinkToFit="1"/>
    </xf>
    <xf numFmtId="177" fontId="18" fillId="0" borderId="12" xfId="6" applyNumberFormat="1" applyFont="1" applyBorder="1" applyAlignment="1">
      <alignment vertical="center" shrinkToFit="1"/>
    </xf>
    <xf numFmtId="177" fontId="18" fillId="0" borderId="2" xfId="6" applyNumberFormat="1" applyFont="1" applyBorder="1" applyAlignment="1">
      <alignment vertical="center" shrinkToFit="1"/>
    </xf>
    <xf numFmtId="177" fontId="18" fillId="0" borderId="1" xfId="6" applyNumberFormat="1" applyFont="1" applyBorder="1" applyAlignment="1">
      <alignment vertical="center" shrinkToFit="1"/>
    </xf>
    <xf numFmtId="177" fontId="18" fillId="0" borderId="13" xfId="6" applyNumberFormat="1" applyFont="1" applyBorder="1" applyAlignment="1">
      <alignment vertical="center" shrinkToFit="1"/>
    </xf>
    <xf numFmtId="177" fontId="18" fillId="0" borderId="8" xfId="6" applyNumberFormat="1" applyFont="1" applyBorder="1" applyAlignment="1">
      <alignment horizontal="center" vertical="center"/>
    </xf>
    <xf numFmtId="180" fontId="18" fillId="0" borderId="14" xfId="6" applyNumberFormat="1" applyFont="1" applyBorder="1" applyAlignment="1">
      <alignment horizontal="center" vertical="center"/>
    </xf>
    <xf numFmtId="180" fontId="18" fillId="0" borderId="15" xfId="6" applyNumberFormat="1" applyFont="1" applyBorder="1" applyAlignment="1">
      <alignment horizontal="center" vertical="center"/>
    </xf>
    <xf numFmtId="180" fontId="18" fillId="0" borderId="16" xfId="6" applyNumberFormat="1" applyFont="1" applyBorder="1" applyAlignment="1">
      <alignment horizontal="center" vertical="center"/>
    </xf>
    <xf numFmtId="180" fontId="18" fillId="0" borderId="17" xfId="6" applyNumberFormat="1" applyFont="1" applyBorder="1" applyAlignment="1">
      <alignment horizontal="center" vertical="center"/>
    </xf>
    <xf numFmtId="180" fontId="18" fillId="0" borderId="8" xfId="6" applyNumberFormat="1" applyFont="1" applyBorder="1" applyAlignment="1">
      <alignment horizontal="center" vertical="center"/>
    </xf>
    <xf numFmtId="176" fontId="18" fillId="0" borderId="18" xfId="7" applyNumberFormat="1" applyFont="1" applyFill="1" applyBorder="1" applyAlignment="1" applyProtection="1">
      <alignment vertical="center"/>
      <protection hidden="1"/>
    </xf>
    <xf numFmtId="176" fontId="18" fillId="0" borderId="23" xfId="7" applyNumberFormat="1" applyFont="1" applyFill="1" applyBorder="1" applyAlignment="1" applyProtection="1">
      <alignment vertical="center"/>
      <protection hidden="1"/>
    </xf>
    <xf numFmtId="177" fontId="18" fillId="0" borderId="28" xfId="6" applyNumberFormat="1" applyFont="1" applyBorder="1">
      <alignment vertical="center"/>
    </xf>
    <xf numFmtId="176" fontId="18" fillId="0" borderId="28" xfId="7" applyNumberFormat="1" applyFont="1" applyFill="1" applyBorder="1" applyAlignment="1" applyProtection="1">
      <alignment vertical="center"/>
      <protection hidden="1"/>
    </xf>
    <xf numFmtId="177" fontId="18" fillId="0" borderId="29" xfId="6" applyNumberFormat="1" applyFont="1" applyBorder="1">
      <alignment vertical="center"/>
    </xf>
    <xf numFmtId="177" fontId="18" fillId="0" borderId="30" xfId="6" applyNumberFormat="1" applyFont="1" applyBorder="1">
      <alignment vertical="center"/>
    </xf>
    <xf numFmtId="177" fontId="18" fillId="0" borderId="31" xfId="6" applyNumberFormat="1" applyFont="1" applyBorder="1">
      <alignment vertical="center"/>
    </xf>
    <xf numFmtId="177" fontId="18" fillId="0" borderId="32" xfId="6" applyNumberFormat="1" applyFont="1" applyBorder="1">
      <alignment vertical="center"/>
    </xf>
    <xf numFmtId="177" fontId="18" fillId="0" borderId="45" xfId="6" applyNumberFormat="1" applyFont="1" applyBorder="1" applyAlignment="1">
      <alignment horizontal="center" vertical="center" textRotation="255"/>
    </xf>
    <xf numFmtId="177" fontId="18" fillId="0" borderId="45" xfId="6" applyNumberFormat="1" applyFont="1" applyBorder="1">
      <alignment vertical="center"/>
    </xf>
    <xf numFmtId="176" fontId="18" fillId="0" borderId="45" xfId="7" applyNumberFormat="1" applyFont="1" applyFill="1" applyBorder="1" applyAlignment="1" applyProtection="1">
      <alignment vertical="center"/>
      <protection hidden="1"/>
    </xf>
    <xf numFmtId="177" fontId="18" fillId="0" borderId="33" xfId="6" applyNumberFormat="1" applyFont="1" applyBorder="1">
      <alignment vertical="center"/>
    </xf>
    <xf numFmtId="177" fontId="18" fillId="0" borderId="47" xfId="6" applyNumberFormat="1" applyFont="1" applyBorder="1">
      <alignment vertical="center"/>
    </xf>
    <xf numFmtId="177" fontId="18" fillId="0" borderId="48" xfId="6" applyNumberFormat="1" applyFont="1" applyBorder="1">
      <alignment vertical="center"/>
    </xf>
    <xf numFmtId="177" fontId="18" fillId="0" borderId="49" xfId="6" applyNumberFormat="1" applyFont="1" applyBorder="1">
      <alignment vertical="center"/>
    </xf>
    <xf numFmtId="177" fontId="18" fillId="0" borderId="34" xfId="6" applyNumberFormat="1" applyFont="1" applyBorder="1">
      <alignment vertical="center"/>
    </xf>
    <xf numFmtId="177" fontId="18" fillId="0" borderId="35" xfId="6" applyNumberFormat="1" applyFont="1" applyBorder="1">
      <alignment vertical="center"/>
    </xf>
    <xf numFmtId="177" fontId="18" fillId="0" borderId="36" xfId="6" applyNumberFormat="1" applyFont="1" applyBorder="1">
      <alignment vertical="center"/>
    </xf>
    <xf numFmtId="177" fontId="18" fillId="0" borderId="37" xfId="6" applyNumberFormat="1" applyFont="1" applyBorder="1">
      <alignment vertical="center"/>
    </xf>
    <xf numFmtId="177" fontId="18" fillId="0" borderId="38" xfId="6" applyNumberFormat="1" applyFont="1" applyBorder="1">
      <alignment vertical="center"/>
    </xf>
    <xf numFmtId="177" fontId="18" fillId="0" borderId="40" xfId="6" applyNumberFormat="1" applyFont="1" applyBorder="1">
      <alignment vertical="center"/>
    </xf>
    <xf numFmtId="177" fontId="18" fillId="0" borderId="41" xfId="6" applyNumberFormat="1" applyFont="1" applyBorder="1">
      <alignment vertical="center"/>
    </xf>
    <xf numFmtId="177" fontId="18" fillId="0" borderId="42" xfId="6" applyNumberFormat="1" applyFont="1" applyBorder="1">
      <alignment vertical="center"/>
    </xf>
    <xf numFmtId="177" fontId="18" fillId="0" borderId="43" xfId="6" applyNumberFormat="1" applyFont="1" applyBorder="1">
      <alignment vertical="center"/>
    </xf>
    <xf numFmtId="181" fontId="18" fillId="0" borderId="28" xfId="6" applyNumberFormat="1" applyFont="1" applyBorder="1">
      <alignment vertical="center"/>
    </xf>
    <xf numFmtId="177" fontId="18" fillId="0" borderId="13" xfId="6" applyNumberFormat="1" applyFont="1" applyBorder="1" applyAlignment="1">
      <alignment horizontal="center" vertical="center"/>
    </xf>
    <xf numFmtId="180" fontId="18" fillId="0" borderId="1" xfId="6" applyNumberFormat="1" applyFont="1" applyBorder="1" applyAlignment="1">
      <alignment horizontal="center" vertical="center"/>
    </xf>
    <xf numFmtId="180" fontId="18" fillId="0" borderId="11" xfId="6" applyNumberFormat="1" applyFont="1" applyBorder="1" applyAlignment="1">
      <alignment horizontal="center" vertical="center"/>
    </xf>
    <xf numFmtId="180" fontId="18" fillId="0" borderId="12" xfId="6" applyNumberFormat="1" applyFont="1" applyBorder="1" applyAlignment="1">
      <alignment horizontal="center" vertical="center"/>
    </xf>
    <xf numFmtId="180" fontId="18" fillId="0" borderId="2" xfId="6" applyNumberFormat="1" applyFont="1" applyBorder="1" applyAlignment="1">
      <alignment horizontal="center" vertical="center"/>
    </xf>
    <xf numFmtId="180" fontId="18" fillId="0" borderId="13" xfId="6" applyNumberFormat="1" applyFont="1" applyBorder="1" applyAlignment="1">
      <alignment horizontal="center" vertical="center"/>
    </xf>
    <xf numFmtId="177" fontId="18" fillId="0" borderId="14" xfId="6" applyNumberFormat="1" applyFont="1" applyBorder="1">
      <alignment vertical="center"/>
    </xf>
    <xf numFmtId="177" fontId="18" fillId="0" borderId="15" xfId="6" applyNumberFormat="1" applyFont="1" applyBorder="1">
      <alignment vertical="center"/>
    </xf>
    <xf numFmtId="177" fontId="18" fillId="0" borderId="16" xfId="6" applyNumberFormat="1" applyFont="1" applyBorder="1">
      <alignment vertical="center"/>
    </xf>
    <xf numFmtId="177" fontId="18" fillId="0" borderId="17" xfId="6" applyNumberFormat="1" applyFont="1" applyBorder="1">
      <alignment vertical="center"/>
    </xf>
    <xf numFmtId="177" fontId="18" fillId="0" borderId="28" xfId="6" applyNumberFormat="1" applyFont="1" applyBorder="1" applyAlignment="1">
      <alignment vertical="center" shrinkToFit="1"/>
    </xf>
    <xf numFmtId="177" fontId="18" fillId="0" borderId="39" xfId="6" applyNumberFormat="1" applyFont="1" applyBorder="1" applyAlignment="1">
      <alignment vertical="center" shrinkToFit="1"/>
    </xf>
    <xf numFmtId="182" fontId="18" fillId="0" borderId="39" xfId="6" applyNumberFormat="1" applyFont="1" applyBorder="1">
      <alignment vertical="center"/>
    </xf>
    <xf numFmtId="182" fontId="18" fillId="0" borderId="28" xfId="6" applyNumberFormat="1" applyFont="1" applyBorder="1">
      <alignment vertical="center"/>
    </xf>
    <xf numFmtId="177" fontId="18" fillId="0" borderId="0" xfId="6" applyNumberFormat="1" applyFont="1" applyAlignment="1">
      <alignment vertical="center" shrinkToFit="1"/>
    </xf>
    <xf numFmtId="177" fontId="20" fillId="0" borderId="0" xfId="6" applyNumberFormat="1" applyFont="1">
      <alignment vertical="center"/>
    </xf>
    <xf numFmtId="177" fontId="17" fillId="0" borderId="0" xfId="6" applyNumberFormat="1" applyFont="1">
      <alignment vertical="center"/>
    </xf>
    <xf numFmtId="177" fontId="17" fillId="0" borderId="74" xfId="4" applyNumberFormat="1" applyFont="1" applyBorder="1">
      <alignment vertical="center"/>
    </xf>
    <xf numFmtId="177" fontId="18" fillId="0" borderId="8" xfId="6" applyNumberFormat="1" applyFont="1" applyBorder="1" applyAlignment="1">
      <alignment horizontal="center" vertical="center" textRotation="255"/>
    </xf>
    <xf numFmtId="177" fontId="6" fillId="3" borderId="4" xfId="0" applyNumberFormat="1" applyFont="1" applyFill="1" applyBorder="1" applyAlignment="1" applyProtection="1">
      <alignment vertical="center"/>
      <protection locked="0" hidden="1"/>
    </xf>
    <xf numFmtId="177" fontId="18" fillId="0" borderId="8" xfId="6" applyNumberFormat="1" applyFont="1" applyBorder="1" applyAlignment="1">
      <alignment horizontal="center" vertical="center" textRotation="255"/>
    </xf>
    <xf numFmtId="177" fontId="14" fillId="0" borderId="13" xfId="4" applyNumberFormat="1" applyFont="1" applyBorder="1" applyAlignment="1" applyProtection="1">
      <alignment horizontal="center" vertical="center"/>
      <protection hidden="1"/>
    </xf>
    <xf numFmtId="177" fontId="14" fillId="0" borderId="46" xfId="4" applyNumberFormat="1" applyFont="1" applyBorder="1" applyAlignment="1" applyProtection="1">
      <alignment horizontal="center" vertical="center"/>
      <protection hidden="1"/>
    </xf>
    <xf numFmtId="177" fontId="14" fillId="0" borderId="45" xfId="6" applyNumberFormat="1" applyFont="1" applyBorder="1" applyAlignment="1">
      <alignment horizontal="center" vertical="center" textRotation="255"/>
    </xf>
    <xf numFmtId="177" fontId="14" fillId="0" borderId="13" xfId="6" applyNumberFormat="1" applyFont="1" applyBorder="1" applyAlignment="1">
      <alignment horizontal="center" vertical="center"/>
    </xf>
    <xf numFmtId="177" fontId="14" fillId="0" borderId="8" xfId="6" applyNumberFormat="1" applyFont="1" applyBorder="1" applyAlignment="1">
      <alignment horizontal="center" vertical="center"/>
    </xf>
    <xf numFmtId="177" fontId="8" fillId="2" borderId="7" xfId="0" applyNumberFormat="1" applyFont="1" applyFill="1" applyBorder="1" applyProtection="1">
      <alignment vertical="center"/>
      <protection hidden="1"/>
    </xf>
    <xf numFmtId="177" fontId="18" fillId="0" borderId="17" xfId="6" applyNumberFormat="1" applyFont="1" applyBorder="1" applyAlignment="1">
      <alignment horizontal="center" vertical="center" textRotation="255"/>
    </xf>
    <xf numFmtId="177" fontId="14" fillId="0" borderId="46" xfId="4" applyNumberFormat="1" applyFont="1" applyBorder="1" applyAlignment="1" applyProtection="1">
      <alignment vertical="center" shrinkToFit="1"/>
      <protection hidden="1"/>
    </xf>
    <xf numFmtId="177" fontId="14" fillId="0" borderId="13" xfId="6" applyNumberFormat="1" applyFont="1" applyBorder="1">
      <alignment vertical="center"/>
    </xf>
    <xf numFmtId="177" fontId="14" fillId="0" borderId="8" xfId="6" applyNumberFormat="1" applyFont="1" applyBorder="1">
      <alignment vertical="center"/>
    </xf>
    <xf numFmtId="177" fontId="14" fillId="0" borderId="0" xfId="4" applyNumberFormat="1" applyFont="1" applyBorder="1">
      <alignment vertical="center"/>
    </xf>
    <xf numFmtId="177" fontId="14" fillId="0" borderId="19" xfId="4" applyNumberFormat="1" applyFont="1" applyBorder="1">
      <alignment vertical="center"/>
    </xf>
    <xf numFmtId="177" fontId="14" fillId="0" borderId="29" xfId="4" applyNumberFormat="1" applyFont="1" applyBorder="1">
      <alignment vertical="center"/>
    </xf>
    <xf numFmtId="177" fontId="14" fillId="0" borderId="19" xfId="6" applyNumberFormat="1" applyFont="1" applyBorder="1">
      <alignment vertical="center"/>
    </xf>
    <xf numFmtId="177" fontId="14" fillId="0" borderId="29" xfId="6" applyNumberFormat="1" applyFont="1" applyBorder="1">
      <alignment vertical="center"/>
    </xf>
    <xf numFmtId="177" fontId="14" fillId="0" borderId="22" xfId="4" applyNumberFormat="1" applyFont="1" applyBorder="1">
      <alignment vertical="center"/>
    </xf>
    <xf numFmtId="177" fontId="14" fillId="0" borderId="32" xfId="4" applyNumberFormat="1" applyFont="1" applyBorder="1">
      <alignment vertical="center"/>
    </xf>
    <xf numFmtId="177" fontId="14" fillId="0" borderId="32" xfId="6" applyNumberFormat="1" applyFont="1" applyBorder="1">
      <alignment vertical="center"/>
    </xf>
    <xf numFmtId="177" fontId="14" fillId="0" borderId="61" xfId="6" applyNumberFormat="1" applyFont="1" applyBorder="1">
      <alignment vertical="center"/>
    </xf>
    <xf numFmtId="177" fontId="14" fillId="0" borderId="0" xfId="6" applyNumberFormat="1" applyFont="1" applyBorder="1">
      <alignment vertical="center"/>
    </xf>
    <xf numFmtId="177" fontId="14" fillId="0" borderId="74" xfId="6" applyNumberFormat="1" applyFont="1" applyBorder="1">
      <alignment vertical="center"/>
    </xf>
    <xf numFmtId="177" fontId="14" fillId="0" borderId="75" xfId="4" applyNumberFormat="1" applyFont="1" applyBorder="1">
      <alignment vertical="center"/>
    </xf>
    <xf numFmtId="177" fontId="14" fillId="0" borderId="75" xfId="6" applyNumberFormat="1" applyFont="1" applyBorder="1">
      <alignment vertical="center"/>
    </xf>
    <xf numFmtId="177" fontId="14" fillId="0" borderId="17" xfId="6" applyNumberFormat="1" applyFont="1" applyBorder="1">
      <alignment vertical="center"/>
    </xf>
    <xf numFmtId="177" fontId="14" fillId="0" borderId="14" xfId="6" applyNumberFormat="1" applyFont="1" applyBorder="1">
      <alignment vertical="center"/>
    </xf>
    <xf numFmtId="177" fontId="14" fillId="0" borderId="76" xfId="4" applyNumberFormat="1" applyFont="1" applyBorder="1" applyAlignment="1">
      <alignment horizontal="center" vertical="center"/>
    </xf>
    <xf numFmtId="177" fontId="14" fillId="0" borderId="60" xfId="4" applyNumberFormat="1" applyFont="1" applyBorder="1" applyAlignment="1">
      <alignment horizontal="center" vertical="center"/>
    </xf>
    <xf numFmtId="177" fontId="14" fillId="0" borderId="72" xfId="6" applyNumberFormat="1" applyFont="1" applyBorder="1">
      <alignment vertical="center"/>
    </xf>
    <xf numFmtId="177" fontId="18" fillId="0" borderId="53" xfId="6" applyNumberFormat="1" applyFont="1" applyBorder="1">
      <alignment vertical="center"/>
    </xf>
    <xf numFmtId="177" fontId="18" fillId="0" borderId="72" xfId="6" applyNumberFormat="1" applyFont="1" applyBorder="1">
      <alignment vertical="center"/>
    </xf>
    <xf numFmtId="177" fontId="24" fillId="0" borderId="0" xfId="6" applyNumberFormat="1" applyFont="1">
      <alignment vertical="center"/>
    </xf>
    <xf numFmtId="177" fontId="24" fillId="0" borderId="0" xfId="4" applyNumberFormat="1" applyFont="1" applyBorder="1">
      <alignment vertical="center"/>
    </xf>
    <xf numFmtId="177" fontId="24" fillId="0" borderId="0" xfId="6" applyNumberFormat="1" applyFont="1" applyBorder="1">
      <alignment vertical="center"/>
    </xf>
    <xf numFmtId="177" fontId="24" fillId="0" borderId="0" xfId="6" applyNumberFormat="1" applyFont="1" applyAlignment="1">
      <alignment horizontal="right" vertical="center"/>
    </xf>
    <xf numFmtId="177" fontId="18" fillId="0" borderId="77" xfId="6" applyNumberFormat="1" applyFont="1" applyBorder="1" applyAlignment="1">
      <alignment horizontal="center" vertical="center" textRotation="255"/>
    </xf>
    <xf numFmtId="177" fontId="18" fillId="0" borderId="45" xfId="6" applyNumberFormat="1" applyFont="1" applyBorder="1" applyAlignment="1">
      <alignment vertical="center" shrinkToFit="1"/>
    </xf>
    <xf numFmtId="181" fontId="18" fillId="0" borderId="45" xfId="6" applyNumberFormat="1" applyFont="1" applyBorder="1">
      <alignment vertical="center"/>
    </xf>
    <xf numFmtId="177" fontId="14" fillId="0" borderId="50" xfId="6" applyNumberFormat="1" applyFont="1" applyBorder="1">
      <alignment vertical="center"/>
    </xf>
    <xf numFmtId="177" fontId="14" fillId="0" borderId="54" xfId="6" applyNumberFormat="1" applyFont="1" applyBorder="1">
      <alignment vertical="center"/>
    </xf>
    <xf numFmtId="177" fontId="14" fillId="0" borderId="60" xfId="6" applyNumberFormat="1" applyFont="1" applyBorder="1">
      <alignment vertical="center"/>
    </xf>
    <xf numFmtId="177" fontId="14" fillId="0" borderId="28" xfId="6" applyNumberFormat="1" applyFont="1" applyBorder="1" applyAlignment="1">
      <alignment horizontal="center" vertical="center"/>
    </xf>
    <xf numFmtId="177" fontId="14" fillId="0" borderId="73" xfId="6" applyNumberFormat="1" applyFont="1" applyBorder="1" applyAlignment="1">
      <alignment horizontal="center" vertical="center"/>
    </xf>
    <xf numFmtId="177" fontId="14" fillId="0" borderId="33" xfId="6" applyNumberFormat="1" applyFont="1" applyBorder="1" applyAlignment="1">
      <alignment horizontal="center" vertical="center"/>
    </xf>
    <xf numFmtId="177" fontId="14" fillId="0" borderId="0" xfId="4" applyNumberFormat="1" applyFont="1" applyBorder="1" applyAlignment="1" applyProtection="1">
      <alignment horizontal="center" vertical="center" shrinkToFit="1"/>
      <protection hidden="1"/>
    </xf>
    <xf numFmtId="177" fontId="14" fillId="0" borderId="0" xfId="6" applyNumberFormat="1" applyFont="1" applyBorder="1" applyAlignment="1">
      <alignment horizontal="center" vertical="center"/>
    </xf>
    <xf numFmtId="177" fontId="14" fillId="0" borderId="33" xfId="6" applyNumberFormat="1" applyFont="1" applyBorder="1">
      <alignment vertical="center"/>
    </xf>
    <xf numFmtId="177" fontId="14" fillId="0" borderId="33" xfId="6" applyNumberFormat="1" applyFont="1" applyBorder="1" applyAlignment="1">
      <alignment vertical="center"/>
    </xf>
    <xf numFmtId="177" fontId="14" fillId="0" borderId="0" xfId="6" applyNumberFormat="1" applyFont="1" applyBorder="1" applyAlignment="1">
      <alignment vertical="center"/>
    </xf>
    <xf numFmtId="177" fontId="14" fillId="0" borderId="74" xfId="6" applyNumberFormat="1" applyFont="1" applyBorder="1" applyAlignment="1">
      <alignment horizontal="center" vertical="center"/>
    </xf>
    <xf numFmtId="177" fontId="14" fillId="0" borderId="52" xfId="6" applyNumberFormat="1" applyFont="1" applyBorder="1">
      <alignment vertical="center"/>
    </xf>
    <xf numFmtId="177" fontId="14" fillId="0" borderId="62" xfId="6" applyNumberFormat="1" applyFont="1" applyBorder="1">
      <alignment vertical="center"/>
    </xf>
    <xf numFmtId="177" fontId="14" fillId="0" borderId="78" xfId="6" applyNumberFormat="1" applyFont="1" applyBorder="1">
      <alignment vertical="center"/>
    </xf>
    <xf numFmtId="177" fontId="14" fillId="0" borderId="79" xfId="6" applyNumberFormat="1" applyFont="1" applyBorder="1">
      <alignment vertical="center"/>
    </xf>
    <xf numFmtId="177" fontId="8" fillId="3" borderId="1" xfId="0" applyNumberFormat="1" applyFont="1" applyFill="1" applyBorder="1" applyAlignment="1" applyProtection="1">
      <alignment horizontal="center" vertical="center"/>
      <protection locked="0" hidden="1"/>
    </xf>
    <xf numFmtId="177" fontId="8" fillId="3" borderId="2" xfId="0" applyNumberFormat="1" applyFont="1" applyFill="1" applyBorder="1" applyAlignment="1" applyProtection="1">
      <alignment horizontal="center" vertical="center"/>
      <protection locked="0" hidden="1"/>
    </xf>
    <xf numFmtId="177" fontId="8" fillId="2" borderId="0" xfId="0" applyNumberFormat="1" applyFont="1" applyFill="1" applyAlignment="1" applyProtection="1">
      <alignment horizontal="right" vertical="center"/>
      <protection hidden="1"/>
    </xf>
    <xf numFmtId="177" fontId="6" fillId="4" borderId="3" xfId="0" applyNumberFormat="1" applyFont="1" applyFill="1" applyBorder="1" applyProtection="1">
      <alignment vertical="center"/>
      <protection hidden="1"/>
    </xf>
    <xf numFmtId="177" fontId="6" fillId="4" borderId="6" xfId="0" applyNumberFormat="1" applyFont="1" applyFill="1" applyBorder="1" applyProtection="1">
      <alignment vertical="center"/>
      <protection hidden="1"/>
    </xf>
    <xf numFmtId="177" fontId="6" fillId="4" borderId="5" xfId="0" applyNumberFormat="1" applyFont="1" applyFill="1" applyBorder="1" applyProtection="1">
      <alignment vertical="center"/>
      <protection hidden="1"/>
    </xf>
    <xf numFmtId="176" fontId="8" fillId="2" borderId="0" xfId="1" applyNumberFormat="1" applyFont="1" applyFill="1" applyBorder="1" applyAlignment="1" applyProtection="1">
      <alignment horizontal="right" vertical="center"/>
      <protection hidden="1"/>
    </xf>
    <xf numFmtId="177" fontId="8" fillId="2" borderId="0" xfId="0" applyNumberFormat="1" applyFont="1" applyFill="1" applyAlignment="1" applyProtection="1">
      <alignment horizontal="right"/>
      <protection hidden="1"/>
    </xf>
    <xf numFmtId="177" fontId="8" fillId="2" borderId="0" xfId="0" applyNumberFormat="1" applyFont="1" applyFill="1" applyAlignment="1" applyProtection="1">
      <alignment horizontal="right" vertical="top"/>
      <protection hidden="1"/>
    </xf>
    <xf numFmtId="177" fontId="12" fillId="2" borderId="0" xfId="0" applyNumberFormat="1" applyFont="1" applyFill="1" applyAlignment="1" applyProtection="1">
      <alignment horizontal="center" vertical="center"/>
      <protection hidden="1"/>
    </xf>
    <xf numFmtId="177" fontId="13" fillId="2" borderId="0" xfId="0" applyNumberFormat="1" applyFont="1" applyFill="1" applyAlignment="1" applyProtection="1">
      <alignment horizontal="center" vertical="center"/>
      <protection hidden="1"/>
    </xf>
    <xf numFmtId="177" fontId="6" fillId="3" borderId="3" xfId="0" applyNumberFormat="1" applyFont="1" applyFill="1" applyBorder="1" applyAlignment="1" applyProtection="1">
      <alignment horizontal="center" vertical="center"/>
      <protection locked="0" hidden="1"/>
    </xf>
    <xf numFmtId="177" fontId="6" fillId="3" borderId="5" xfId="0" applyNumberFormat="1" applyFont="1" applyFill="1" applyBorder="1" applyAlignment="1" applyProtection="1">
      <alignment horizontal="center" vertical="center"/>
      <protection locked="0" hidden="1"/>
    </xf>
    <xf numFmtId="177" fontId="11" fillId="2" borderId="0" xfId="3" applyNumberFormat="1" applyFont="1" applyFill="1" applyAlignment="1" applyProtection="1">
      <alignment horizontal="center" vertical="center"/>
      <protection locked="0" hidden="1"/>
    </xf>
    <xf numFmtId="177" fontId="9" fillId="2" borderId="0" xfId="0" applyNumberFormat="1" applyFont="1" applyFill="1" applyAlignment="1" applyProtection="1">
      <alignment horizontal="center" vertical="center"/>
      <protection hidden="1"/>
    </xf>
    <xf numFmtId="177" fontId="6" fillId="4" borderId="3" xfId="0" applyNumberFormat="1" applyFont="1" applyFill="1" applyBorder="1" applyAlignment="1" applyProtection="1">
      <alignment vertical="center"/>
      <protection hidden="1"/>
    </xf>
    <xf numFmtId="177" fontId="6" fillId="4" borderId="6" xfId="0" applyNumberFormat="1" applyFont="1" applyFill="1" applyBorder="1" applyAlignment="1" applyProtection="1">
      <alignment vertical="center"/>
      <protection hidden="1"/>
    </xf>
    <xf numFmtId="177" fontId="6" fillId="4" borderId="5" xfId="0" applyNumberFormat="1" applyFont="1" applyFill="1" applyBorder="1" applyAlignment="1" applyProtection="1">
      <alignment vertical="center"/>
      <protection hidden="1"/>
    </xf>
    <xf numFmtId="177" fontId="13" fillId="2" borderId="0" xfId="0" applyNumberFormat="1" applyFont="1" applyFill="1" applyAlignment="1" applyProtection="1">
      <alignment horizontal="center" vertical="center" shrinkToFit="1"/>
      <protection hidden="1"/>
    </xf>
    <xf numFmtId="177" fontId="6" fillId="3" borderId="6" xfId="0" applyNumberFormat="1" applyFont="1" applyFill="1" applyBorder="1" applyAlignment="1" applyProtection="1">
      <alignment horizontal="center" vertical="center"/>
      <protection locked="0" hidden="1"/>
    </xf>
    <xf numFmtId="177" fontId="6" fillId="2" borderId="0" xfId="0" applyNumberFormat="1" applyFont="1" applyFill="1" applyBorder="1" applyAlignment="1" applyProtection="1">
      <alignment horizontal="right" vertical="center"/>
      <protection hidden="1"/>
    </xf>
    <xf numFmtId="177" fontId="6" fillId="3" borderId="3" xfId="0" applyNumberFormat="1" applyFont="1" applyFill="1" applyBorder="1" applyAlignment="1" applyProtection="1">
      <alignment vertical="center"/>
      <protection hidden="1"/>
    </xf>
    <xf numFmtId="177" fontId="6" fillId="3" borderId="5" xfId="0" applyNumberFormat="1" applyFont="1" applyFill="1" applyBorder="1" applyAlignment="1" applyProtection="1">
      <alignment vertical="center"/>
      <protection hidden="1"/>
    </xf>
    <xf numFmtId="178" fontId="6" fillId="2" borderId="0" xfId="0" applyNumberFormat="1" applyFont="1" applyFill="1" applyBorder="1" applyAlignment="1" applyProtection="1">
      <alignment horizontal="left" vertical="center"/>
      <protection hidden="1"/>
    </xf>
    <xf numFmtId="177" fontId="14" fillId="0" borderId="1" xfId="6" applyNumberFormat="1" applyFont="1" applyBorder="1" applyAlignment="1">
      <alignment horizontal="center" vertical="center"/>
    </xf>
    <xf numFmtId="177" fontId="14" fillId="0" borderId="2" xfId="6" applyNumberFormat="1" applyFont="1" applyBorder="1" applyAlignment="1">
      <alignment horizontal="center" vertical="center"/>
    </xf>
    <xf numFmtId="177" fontId="14" fillId="0" borderId="46" xfId="4" applyNumberFormat="1" applyFont="1" applyBorder="1" applyAlignment="1" applyProtection="1">
      <alignment horizontal="center" vertical="center"/>
      <protection hidden="1"/>
    </xf>
    <xf numFmtId="177" fontId="14" fillId="0" borderId="13" xfId="6" applyNumberFormat="1" applyFont="1" applyBorder="1" applyAlignment="1">
      <alignment horizontal="center" vertical="center"/>
    </xf>
    <xf numFmtId="177" fontId="18" fillId="0" borderId="13" xfId="6" applyNumberFormat="1" applyFont="1" applyBorder="1" applyAlignment="1">
      <alignment horizontal="center" vertical="center" textRotation="255"/>
    </xf>
    <xf numFmtId="177" fontId="18" fillId="0" borderId="8" xfId="6" applyNumberFormat="1" applyFont="1" applyBorder="1" applyAlignment="1">
      <alignment horizontal="center" vertical="center" textRotation="255"/>
    </xf>
    <xf numFmtId="177" fontId="18" fillId="0" borderId="45" xfId="6" applyNumberFormat="1" applyFont="1" applyBorder="1" applyAlignment="1">
      <alignment horizontal="center" vertical="center" textRotation="255"/>
    </xf>
    <xf numFmtId="177" fontId="18" fillId="0" borderId="46" xfId="6" applyNumberFormat="1" applyFont="1" applyBorder="1" applyAlignment="1">
      <alignment horizontal="center" vertical="center" textRotation="255"/>
    </xf>
    <xf numFmtId="177" fontId="14" fillId="0" borderId="1" xfId="4" applyNumberFormat="1" applyFont="1" applyBorder="1" applyAlignment="1" applyProtection="1">
      <alignment horizontal="center" vertical="center"/>
      <protection hidden="1"/>
    </xf>
    <xf numFmtId="177" fontId="14" fillId="0" borderId="10" xfId="4" applyNumberFormat="1" applyFont="1" applyBorder="1" applyAlignment="1" applyProtection="1">
      <alignment horizontal="center" vertical="center"/>
      <protection hidden="1"/>
    </xf>
    <xf numFmtId="177" fontId="14" fillId="0" borderId="2" xfId="4" applyNumberFormat="1" applyFont="1" applyBorder="1" applyAlignment="1" applyProtection="1">
      <alignment horizontal="center" vertical="center"/>
      <protection hidden="1"/>
    </xf>
    <xf numFmtId="177" fontId="14" fillId="0" borderId="13" xfId="4" applyNumberFormat="1" applyFont="1" applyBorder="1" applyAlignment="1" applyProtection="1">
      <alignment horizontal="center" vertical="center"/>
      <protection hidden="1"/>
    </xf>
    <xf numFmtId="177" fontId="18" fillId="0" borderId="23" xfId="6" applyNumberFormat="1" applyFont="1" applyBorder="1">
      <alignment vertical="center"/>
    </xf>
    <xf numFmtId="177" fontId="18" fillId="0" borderId="24" xfId="6" applyNumberFormat="1" applyFont="1" applyBorder="1">
      <alignment vertical="center"/>
    </xf>
    <xf numFmtId="177" fontId="18" fillId="0" borderId="27" xfId="6" applyNumberFormat="1" applyFont="1" applyBorder="1">
      <alignment vertical="center"/>
    </xf>
    <xf numFmtId="177" fontId="14" fillId="0" borderId="8" xfId="6" applyNumberFormat="1" applyFont="1" applyBorder="1" applyAlignment="1">
      <alignment horizontal="center" vertical="center" textRotation="255"/>
    </xf>
    <xf numFmtId="177" fontId="14" fillId="0" borderId="45" xfId="6" applyNumberFormat="1" applyFont="1" applyBorder="1" applyAlignment="1">
      <alignment horizontal="center" vertical="center" textRotation="255"/>
    </xf>
    <xf numFmtId="177" fontId="14" fillId="0" borderId="46" xfId="6" applyNumberFormat="1" applyFont="1" applyBorder="1" applyAlignment="1">
      <alignment horizontal="center" vertical="center" textRotation="255"/>
    </xf>
    <xf numFmtId="177" fontId="18" fillId="0" borderId="2" xfId="6" applyNumberFormat="1" applyFont="1" applyBorder="1" applyAlignment="1">
      <alignment horizontal="center" vertical="center" textRotation="255"/>
    </xf>
    <xf numFmtId="177" fontId="18" fillId="0" borderId="39" xfId="6" applyNumberFormat="1" applyFont="1" applyBorder="1">
      <alignment vertical="center"/>
    </xf>
    <xf numFmtId="177" fontId="18" fillId="0" borderId="29" xfId="6" applyNumberFormat="1" applyFont="1" applyBorder="1" applyAlignment="1">
      <alignment vertical="center" shrinkToFit="1"/>
    </xf>
    <xf numFmtId="177" fontId="18" fillId="0" borderId="32" xfId="6" applyNumberFormat="1" applyFont="1" applyBorder="1" applyAlignment="1">
      <alignment vertical="center" shrinkToFit="1"/>
    </xf>
    <xf numFmtId="177" fontId="14" fillId="0" borderId="14" xfId="6" applyNumberFormat="1" applyFont="1" applyBorder="1" applyAlignment="1">
      <alignment horizontal="center" vertical="center" textRotation="255"/>
    </xf>
    <xf numFmtId="177" fontId="14" fillId="0" borderId="33" xfId="6" applyNumberFormat="1" applyFont="1" applyBorder="1" applyAlignment="1">
      <alignment horizontal="center" vertical="center" textRotation="255"/>
    </xf>
    <xf numFmtId="177" fontId="14" fillId="0" borderId="44" xfId="6" applyNumberFormat="1" applyFont="1" applyBorder="1" applyAlignment="1">
      <alignment horizontal="center" vertical="center" textRotation="255"/>
    </xf>
    <xf numFmtId="177" fontId="18" fillId="0" borderId="8" xfId="6" applyNumberFormat="1" applyFont="1" applyBorder="1">
      <alignment vertical="center"/>
    </xf>
    <xf numFmtId="177" fontId="14" fillId="0" borderId="10" xfId="6" applyNumberFormat="1" applyFont="1" applyBorder="1" applyAlignment="1">
      <alignment horizontal="center" vertical="center"/>
    </xf>
    <xf numFmtId="177" fontId="14" fillId="0" borderId="8" xfId="6" applyNumberFormat="1" applyFont="1" applyBorder="1" applyAlignment="1">
      <alignment horizontal="center" vertical="center"/>
    </xf>
    <xf numFmtId="177" fontId="14" fillId="0" borderId="18" xfId="6" applyNumberFormat="1" applyFont="1" applyBorder="1" applyAlignment="1">
      <alignment horizontal="center" vertical="center" textRotation="255"/>
    </xf>
    <xf numFmtId="177" fontId="14" fillId="0" borderId="23" xfId="6" applyNumberFormat="1" applyFont="1" applyBorder="1" applyAlignment="1">
      <alignment horizontal="center" vertical="center" textRotation="255"/>
    </xf>
    <xf numFmtId="177" fontId="14" fillId="0" borderId="28" xfId="6" applyNumberFormat="1" applyFont="1" applyBorder="1" applyAlignment="1">
      <alignment horizontal="center" vertical="center" textRotation="255"/>
    </xf>
    <xf numFmtId="177" fontId="18" fillId="0" borderId="18" xfId="6" applyNumberFormat="1" applyFont="1" applyBorder="1" applyAlignment="1">
      <alignment horizontal="center" vertical="center" textRotation="255"/>
    </xf>
    <xf numFmtId="177" fontId="18" fillId="0" borderId="23" xfId="6" applyNumberFormat="1" applyFont="1" applyBorder="1" applyAlignment="1">
      <alignment horizontal="center" vertical="center" textRotation="255"/>
    </xf>
    <xf numFmtId="177" fontId="18" fillId="0" borderId="28" xfId="6" applyNumberFormat="1" applyFont="1" applyBorder="1" applyAlignment="1">
      <alignment horizontal="center" vertical="center" textRotation="255"/>
    </xf>
  </cellXfs>
  <cellStyles count="8">
    <cellStyle name="ハイパーリンク" xfId="3" builtinId="8"/>
    <cellStyle name="桁区切り" xfId="1" builtinId="6"/>
    <cellStyle name="桁区切り 2" xfId="2" xr:uid="{00000000-0005-0000-0000-000002000000}"/>
    <cellStyle name="桁区切り 3" xfId="5" xr:uid="{F43762CD-D76D-49DF-B5CD-FE8CABB5E0EF}"/>
    <cellStyle name="桁区切り 4" xfId="7" xr:uid="{84E12EF8-26CB-4B70-AFFC-74EAAFE05486}"/>
    <cellStyle name="標準" xfId="0" builtinId="0"/>
    <cellStyle name="標準 2" xfId="4" xr:uid="{93BB0CCD-314F-4117-B6BA-7B385CBCCCB8}"/>
    <cellStyle name="標準 3" xfId="6" xr:uid="{F7088F8D-9486-489D-B34B-D3376F47038B}"/>
  </cellStyles>
  <dxfs count="3"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2"/>
      </font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BBD4C-5AE4-49E8-9CEF-5FFB3540FACF}">
  <dimension ref="A1:W31"/>
  <sheetViews>
    <sheetView zoomScaleNormal="100" workbookViewId="0">
      <selection activeCell="D5" sqref="D5:E5"/>
    </sheetView>
  </sheetViews>
  <sheetFormatPr defaultRowHeight="24" x14ac:dyDescent="0.15"/>
  <cols>
    <col min="1" max="1" width="8.75" style="2" customWidth="1"/>
    <col min="2" max="2" width="9" style="15"/>
    <col min="3" max="4" width="9" style="2"/>
    <col min="5" max="5" width="9" style="15" customWidth="1"/>
    <col min="6" max="11" width="4.5" style="2" customWidth="1"/>
    <col min="12" max="12" width="9" style="2"/>
    <col min="13" max="13" width="18.125" style="2" customWidth="1"/>
    <col min="14" max="14" width="9" style="2"/>
    <col min="15" max="22" width="9" style="2" hidden="1" customWidth="1"/>
    <col min="23" max="23" width="10.875" style="2" hidden="1" customWidth="1"/>
    <col min="24" max="16384" width="9" style="2"/>
  </cols>
  <sheetData>
    <row r="1" spans="1:23" ht="28.5" x14ac:dyDescent="0.15">
      <c r="A1" s="213" t="s">
        <v>26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23" x14ac:dyDescent="0.15">
      <c r="S2" s="3" t="s">
        <v>143</v>
      </c>
      <c r="T2" s="3" t="s">
        <v>144</v>
      </c>
      <c r="W2" s="3" t="s">
        <v>145</v>
      </c>
    </row>
    <row r="3" spans="1:23" x14ac:dyDescent="0.15">
      <c r="A3" s="14" t="s">
        <v>18</v>
      </c>
      <c r="B3" s="2" t="s">
        <v>5</v>
      </c>
      <c r="O3" s="3"/>
      <c r="P3" s="3"/>
      <c r="Q3" s="3" t="s">
        <v>7</v>
      </c>
      <c r="R3" s="3">
        <f>SUM(S3*$K$13+T3)</f>
        <v>1156.5200000000002</v>
      </c>
      <c r="S3" s="3">
        <f>算定データ!S10</f>
        <v>1153.4670000000001</v>
      </c>
      <c r="T3" s="3">
        <f>算定データ!R31</f>
        <v>3.0529999999999999</v>
      </c>
      <c r="U3" s="3" t="s">
        <v>7</v>
      </c>
      <c r="V3" s="3">
        <f>SUM(W3*$K$13)</f>
        <v>156.36599999999999</v>
      </c>
      <c r="W3" s="3">
        <f>算定データ!T10</f>
        <v>156.36599999999999</v>
      </c>
    </row>
    <row r="4" spans="1:23" ht="27" customHeight="1" thickBot="1" x14ac:dyDescent="0.2">
      <c r="A4" s="15"/>
      <c r="B4" s="18" t="s">
        <v>21</v>
      </c>
      <c r="O4" s="3" t="s">
        <v>4</v>
      </c>
      <c r="P4" s="3" t="s">
        <v>15</v>
      </c>
      <c r="Q4" s="3" t="s">
        <v>8</v>
      </c>
      <c r="R4" s="3">
        <f t="shared" ref="R4:R16" si="0">SUM(S4*$K$13+T4)</f>
        <v>2311.8979999999997</v>
      </c>
      <c r="S4" s="3">
        <f>算定データ!Z10</f>
        <v>2305.8629999999998</v>
      </c>
      <c r="T4" s="3">
        <f>算定データ!Y31</f>
        <v>6.0350000000000001</v>
      </c>
      <c r="U4" s="3" t="s">
        <v>8</v>
      </c>
      <c r="V4" s="3">
        <f t="shared" ref="V4:V17" si="1">SUM(W4*$K$13)</f>
        <v>313.80300000000034</v>
      </c>
      <c r="W4" s="3">
        <f>算定データ!AA10</f>
        <v>313.80300000000034</v>
      </c>
    </row>
    <row r="5" spans="1:23" ht="24.75" thickBot="1" x14ac:dyDescent="0.2">
      <c r="D5" s="214"/>
      <c r="E5" s="215"/>
      <c r="G5" s="216" t="s">
        <v>27</v>
      </c>
      <c r="H5" s="216"/>
      <c r="I5" s="216"/>
      <c r="J5" s="216"/>
      <c r="K5" s="216"/>
      <c r="L5" s="9"/>
      <c r="O5" s="3" t="s">
        <v>3</v>
      </c>
      <c r="P5" s="3" t="s">
        <v>16</v>
      </c>
      <c r="Q5" s="3" t="s">
        <v>146</v>
      </c>
      <c r="R5" s="3">
        <f t="shared" si="0"/>
        <v>3467.2759999999998</v>
      </c>
      <c r="S5" s="3">
        <f>算定データ!AG10</f>
        <v>3458.259</v>
      </c>
      <c r="T5" s="3">
        <f>算定データ!AF31</f>
        <v>9.0169999999999995</v>
      </c>
      <c r="U5" s="3" t="s">
        <v>146</v>
      </c>
      <c r="V5" s="3">
        <f t="shared" si="1"/>
        <v>470.16899999999987</v>
      </c>
      <c r="W5" s="3">
        <f>算定データ!AH10</f>
        <v>470.16899999999987</v>
      </c>
    </row>
    <row r="6" spans="1:23" x14ac:dyDescent="0.15">
      <c r="O6" s="3" t="s">
        <v>2</v>
      </c>
      <c r="P6" s="3" t="s">
        <v>147</v>
      </c>
      <c r="Q6" s="3" t="s">
        <v>9</v>
      </c>
      <c r="R6" s="3">
        <f t="shared" si="0"/>
        <v>1036.5680000000002</v>
      </c>
      <c r="S6" s="3">
        <f>算定データ!S9</f>
        <v>1033.5150000000001</v>
      </c>
      <c r="T6" s="3">
        <f>算定データ!R31</f>
        <v>3.0529999999999999</v>
      </c>
      <c r="U6" s="3" t="s">
        <v>9</v>
      </c>
      <c r="V6" s="3">
        <f t="shared" si="1"/>
        <v>136.01699999999983</v>
      </c>
      <c r="W6" s="3">
        <f>算定データ!T9</f>
        <v>136.01699999999983</v>
      </c>
    </row>
    <row r="7" spans="1:23" x14ac:dyDescent="0.15">
      <c r="A7" s="14" t="s">
        <v>19</v>
      </c>
      <c r="B7" s="2" t="s">
        <v>6</v>
      </c>
      <c r="O7" s="3" t="s">
        <v>1</v>
      </c>
      <c r="P7" s="3"/>
      <c r="Q7" s="3" t="s">
        <v>10</v>
      </c>
      <c r="R7" s="3">
        <f t="shared" si="0"/>
        <v>2071.9939999999997</v>
      </c>
      <c r="S7" s="3">
        <f>算定データ!Z9</f>
        <v>2065.9589999999998</v>
      </c>
      <c r="T7" s="3">
        <f>算定データ!Y31</f>
        <v>6.0350000000000001</v>
      </c>
      <c r="U7" s="3" t="s">
        <v>10</v>
      </c>
      <c r="V7" s="3">
        <f t="shared" si="1"/>
        <v>273.10500000000002</v>
      </c>
      <c r="W7" s="3">
        <f>算定データ!AA9</f>
        <v>273.10500000000002</v>
      </c>
    </row>
    <row r="8" spans="1:23" ht="27" customHeight="1" thickBot="1" x14ac:dyDescent="0.2">
      <c r="A8" s="15"/>
      <c r="B8" s="18" t="s">
        <v>22</v>
      </c>
      <c r="O8" s="3" t="s">
        <v>0</v>
      </c>
      <c r="P8" s="3"/>
      <c r="Q8" s="3" t="s">
        <v>148</v>
      </c>
      <c r="R8" s="3">
        <f t="shared" si="0"/>
        <v>3108.491</v>
      </c>
      <c r="S8" s="3">
        <f>算定データ!AG9</f>
        <v>3099.4740000000002</v>
      </c>
      <c r="T8" s="3">
        <f>算定データ!AF31</f>
        <v>9.0169999999999995</v>
      </c>
      <c r="U8" s="3" t="s">
        <v>148</v>
      </c>
      <c r="V8" s="3">
        <f t="shared" si="1"/>
        <v>409.12199999999984</v>
      </c>
      <c r="W8" s="3">
        <f>算定データ!AH9</f>
        <v>409.12199999999984</v>
      </c>
    </row>
    <row r="9" spans="1:23" ht="24.75" thickBot="1" x14ac:dyDescent="0.2">
      <c r="D9" s="214"/>
      <c r="E9" s="215"/>
      <c r="O9" s="3"/>
      <c r="Q9" s="3" t="s">
        <v>11</v>
      </c>
      <c r="R9" s="3">
        <f t="shared" si="0"/>
        <v>917.68700000000001</v>
      </c>
      <c r="S9" s="3">
        <f>算定データ!S8</f>
        <v>914.63400000000001</v>
      </c>
      <c r="T9" s="3">
        <f>算定データ!R31</f>
        <v>3.0529999999999999</v>
      </c>
      <c r="U9" s="3" t="s">
        <v>11</v>
      </c>
      <c r="V9" s="3">
        <f t="shared" si="1"/>
        <v>117.80999999999995</v>
      </c>
      <c r="W9" s="3">
        <f>算定データ!T8</f>
        <v>117.80999999999995</v>
      </c>
    </row>
    <row r="10" spans="1:23" x14ac:dyDescent="0.15">
      <c r="O10" s="3"/>
      <c r="Q10" s="3" t="s">
        <v>12</v>
      </c>
      <c r="R10" s="3">
        <f t="shared" si="0"/>
        <v>1835.3030000000001</v>
      </c>
      <c r="S10" s="3">
        <f>算定データ!Z8</f>
        <v>1829.268</v>
      </c>
      <c r="T10" s="3">
        <f>算定データ!Y31</f>
        <v>6.0350000000000001</v>
      </c>
      <c r="U10" s="3" t="s">
        <v>12</v>
      </c>
      <c r="V10" s="3">
        <f t="shared" si="1"/>
        <v>234.54899999999998</v>
      </c>
      <c r="W10" s="3">
        <f>算定データ!AA8</f>
        <v>234.54899999999998</v>
      </c>
    </row>
    <row r="11" spans="1:23" x14ac:dyDescent="0.15">
      <c r="A11" s="14" t="s">
        <v>51</v>
      </c>
      <c r="B11" s="2" t="s">
        <v>67</v>
      </c>
      <c r="O11" s="38" t="str">
        <f>D5&amp;D9</f>
        <v/>
      </c>
      <c r="Q11" s="3" t="s">
        <v>149</v>
      </c>
      <c r="R11" s="3">
        <f t="shared" si="0"/>
        <v>2752.9189999999999</v>
      </c>
      <c r="S11" s="3">
        <f>算定データ!AG8</f>
        <v>2743.902</v>
      </c>
      <c r="T11" s="3">
        <f>算定データ!AF31</f>
        <v>9.0169999999999995</v>
      </c>
      <c r="U11" s="3" t="s">
        <v>149</v>
      </c>
      <c r="V11" s="3">
        <f t="shared" si="1"/>
        <v>351.28800000000001</v>
      </c>
      <c r="W11" s="3">
        <f>算定データ!AH8</f>
        <v>351.28800000000001</v>
      </c>
    </row>
    <row r="12" spans="1:23" ht="12" customHeight="1" thickBot="1" x14ac:dyDescent="0.2">
      <c r="P12" s="3">
        <v>1</v>
      </c>
      <c r="Q12" s="3" t="s">
        <v>13</v>
      </c>
      <c r="R12" s="3">
        <f t="shared" si="0"/>
        <v>797.73500000000001</v>
      </c>
      <c r="S12" s="3">
        <f>算定データ!S7</f>
        <v>794.68200000000002</v>
      </c>
      <c r="T12" s="3">
        <f>算定データ!R31</f>
        <v>3.0529999999999999</v>
      </c>
      <c r="U12" s="3" t="s">
        <v>13</v>
      </c>
      <c r="V12" s="3">
        <f t="shared" si="1"/>
        <v>98.531999999999925</v>
      </c>
      <c r="W12" s="3">
        <f>算定データ!T7</f>
        <v>98.531999999999925</v>
      </c>
    </row>
    <row r="13" spans="1:23" ht="24.75" thickBot="1" x14ac:dyDescent="0.2">
      <c r="D13" s="39"/>
      <c r="E13" s="2" t="s">
        <v>24</v>
      </c>
      <c r="F13" s="2" t="s">
        <v>25</v>
      </c>
      <c r="G13" s="217" t="s">
        <v>31</v>
      </c>
      <c r="H13" s="217"/>
      <c r="I13" s="217"/>
      <c r="J13" s="217"/>
      <c r="K13" s="40">
        <f>SUM(D13*4+O13)</f>
        <v>1</v>
      </c>
      <c r="L13" s="41" t="s">
        <v>24</v>
      </c>
      <c r="M13" s="4"/>
      <c r="O13" s="3">
        <v>1</v>
      </c>
      <c r="P13" s="3">
        <v>2</v>
      </c>
      <c r="Q13" s="3" t="s">
        <v>14</v>
      </c>
      <c r="R13" s="3">
        <f t="shared" si="0"/>
        <v>1595.3990000000001</v>
      </c>
      <c r="S13" s="3">
        <f>算定データ!Z7</f>
        <v>1589.364</v>
      </c>
      <c r="T13" s="3">
        <f>算定データ!Y31</f>
        <v>6.0350000000000001</v>
      </c>
      <c r="U13" s="3" t="s">
        <v>14</v>
      </c>
      <c r="V13" s="3">
        <f t="shared" si="1"/>
        <v>197.06399999999985</v>
      </c>
      <c r="W13" s="3">
        <f>算定データ!AA7</f>
        <v>197.06399999999985</v>
      </c>
    </row>
    <row r="14" spans="1:23" x14ac:dyDescent="0.15">
      <c r="P14" s="3">
        <v>3</v>
      </c>
      <c r="Q14" s="3" t="s">
        <v>150</v>
      </c>
      <c r="R14" s="3">
        <f t="shared" si="0"/>
        <v>2393.0629999999996</v>
      </c>
      <c r="S14" s="3">
        <f>算定データ!AG7</f>
        <v>2384.0459999999998</v>
      </c>
      <c r="T14" s="3">
        <f>算定データ!AF31</f>
        <v>9.0169999999999995</v>
      </c>
      <c r="U14" s="3" t="s">
        <v>150</v>
      </c>
      <c r="V14" s="3">
        <f t="shared" si="1"/>
        <v>295.596</v>
      </c>
      <c r="W14" s="3">
        <f>算定データ!AH7</f>
        <v>295.596</v>
      </c>
    </row>
    <row r="15" spans="1:23" x14ac:dyDescent="0.15">
      <c r="A15" s="21"/>
      <c r="B15" s="22"/>
      <c r="C15" s="21"/>
      <c r="D15" s="21"/>
      <c r="E15" s="22"/>
      <c r="F15" s="21"/>
      <c r="G15" s="21"/>
      <c r="H15" s="21"/>
      <c r="I15" s="21"/>
      <c r="J15" s="21"/>
      <c r="K15" s="21"/>
      <c r="L15" s="21"/>
      <c r="M15" s="21"/>
      <c r="P15" s="3">
        <v>4</v>
      </c>
      <c r="Q15" s="3" t="s">
        <v>65</v>
      </c>
      <c r="R15" s="3">
        <f t="shared" si="0"/>
        <v>679.92499999999995</v>
      </c>
      <c r="S15" s="3">
        <f>算定データ!S6</f>
        <v>676.87199999999996</v>
      </c>
      <c r="T15" s="3">
        <f>算定データ!R31</f>
        <v>3.0529999999999999</v>
      </c>
      <c r="U15" s="3" t="s">
        <v>65</v>
      </c>
      <c r="V15" s="3">
        <f t="shared" si="1"/>
        <v>83.538000000000011</v>
      </c>
      <c r="W15" s="3">
        <f>算定データ!T6</f>
        <v>83.538000000000011</v>
      </c>
    </row>
    <row r="16" spans="1:23" x14ac:dyDescent="0.15">
      <c r="A16" s="212" t="s">
        <v>32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P16" s="3">
        <v>5</v>
      </c>
      <c r="Q16" s="3" t="s">
        <v>66</v>
      </c>
      <c r="R16" s="3">
        <f t="shared" si="0"/>
        <v>1358.7080000000001</v>
      </c>
      <c r="S16" s="3">
        <f>算定データ!Z6</f>
        <v>1352.673</v>
      </c>
      <c r="T16" s="3">
        <f>算定データ!Y31</f>
        <v>6.0350000000000001</v>
      </c>
      <c r="U16" s="3" t="s">
        <v>66</v>
      </c>
      <c r="V16" s="3">
        <f t="shared" si="1"/>
        <v>167.07600000000002</v>
      </c>
      <c r="W16" s="3">
        <f>算定データ!AA6</f>
        <v>167.07600000000002</v>
      </c>
    </row>
    <row r="17" spans="1:23" ht="24.75" thickBot="1" x14ac:dyDescent="0.2">
      <c r="P17" s="3">
        <v>6</v>
      </c>
      <c r="Q17" s="3" t="s">
        <v>151</v>
      </c>
      <c r="R17" s="3">
        <f>SUM(S17*$K$13+T17)</f>
        <v>2037.491</v>
      </c>
      <c r="S17" s="3">
        <f>算定データ!AG6</f>
        <v>2028.4739999999999</v>
      </c>
      <c r="T17" s="3">
        <f>算定データ!AF31</f>
        <v>9.0169999999999995</v>
      </c>
      <c r="U17" s="3" t="s">
        <v>151</v>
      </c>
      <c r="V17" s="3">
        <f t="shared" si="1"/>
        <v>250.61400000000026</v>
      </c>
      <c r="W17" s="3">
        <f>算定データ!AH6</f>
        <v>250.61400000000026</v>
      </c>
    </row>
    <row r="18" spans="1:23" ht="24.75" thickBot="1" x14ac:dyDescent="0.2">
      <c r="C18" s="206">
        <f>SUM(F19,F20)</f>
        <v>750</v>
      </c>
      <c r="D18" s="207"/>
      <c r="E18" s="208"/>
      <c r="F18" s="2" t="s">
        <v>23</v>
      </c>
      <c r="Q18" s="3"/>
      <c r="R18" s="3"/>
      <c r="S18" s="3"/>
      <c r="T18" s="3"/>
      <c r="U18" s="3"/>
      <c r="V18" s="3"/>
      <c r="W18" s="3"/>
    </row>
    <row r="19" spans="1:23" x14ac:dyDescent="0.15">
      <c r="D19" s="209" t="s">
        <v>36</v>
      </c>
      <c r="E19" s="11" t="s">
        <v>34</v>
      </c>
      <c r="F19" s="210" t="str">
        <f>IFERROR(VLOOKUP(O11,$Q$3:$R$17,2,FALSE),"")</f>
        <v/>
      </c>
      <c r="G19" s="210"/>
      <c r="H19" s="210"/>
      <c r="I19" s="19" t="s">
        <v>192</v>
      </c>
      <c r="Q19" s="3"/>
      <c r="R19" s="3"/>
      <c r="S19" s="3"/>
      <c r="T19" s="3"/>
      <c r="U19" s="3"/>
      <c r="V19" s="3"/>
      <c r="W19" s="3"/>
    </row>
    <row r="20" spans="1:23" x14ac:dyDescent="0.15">
      <c r="D20" s="209"/>
      <c r="E20" s="34" t="s">
        <v>35</v>
      </c>
      <c r="F20" s="211">
        <f>SUM(K13*O20)</f>
        <v>750</v>
      </c>
      <c r="G20" s="211"/>
      <c r="H20" s="211"/>
      <c r="I20" s="20" t="s">
        <v>69</v>
      </c>
      <c r="O20" s="3">
        <v>750</v>
      </c>
      <c r="Q20" s="3"/>
      <c r="R20" s="3"/>
      <c r="S20" s="3"/>
      <c r="T20" s="3"/>
      <c r="U20" s="3"/>
      <c r="V20" s="3"/>
      <c r="W20" s="3"/>
    </row>
    <row r="21" spans="1:23" x14ac:dyDescent="0.15">
      <c r="D21" s="42" t="s">
        <v>152</v>
      </c>
      <c r="E21" s="34"/>
      <c r="F21" s="34"/>
      <c r="G21" s="34"/>
      <c r="H21" s="34"/>
      <c r="I21" s="20"/>
      <c r="O21" s="3"/>
      <c r="Q21" s="3"/>
      <c r="R21" s="3"/>
      <c r="S21" s="3"/>
      <c r="T21" s="3"/>
      <c r="U21" s="3"/>
      <c r="V21" s="3"/>
      <c r="W21" s="3"/>
    </row>
    <row r="22" spans="1:23" x14ac:dyDescent="0.15">
      <c r="D22" s="205" t="s">
        <v>153</v>
      </c>
      <c r="E22" s="205"/>
      <c r="F22" s="205"/>
      <c r="G22" s="205"/>
      <c r="H22" s="205"/>
      <c r="I22" s="205" t="str">
        <f>IFERROR(VLOOKUP(O11,$U$3:$W$17,2,FALSE),"")</f>
        <v/>
      </c>
      <c r="J22" s="205"/>
      <c r="K22" s="4" t="s">
        <v>154</v>
      </c>
      <c r="L22" s="4"/>
      <c r="Q22" s="3"/>
      <c r="R22" s="3"/>
      <c r="S22" s="3"/>
      <c r="T22" s="3"/>
      <c r="U22" s="3"/>
      <c r="V22" s="3"/>
      <c r="W22" s="3"/>
    </row>
    <row r="23" spans="1:23" x14ac:dyDescent="0.15">
      <c r="D23" s="4" t="s">
        <v>28</v>
      </c>
      <c r="Q23" s="3"/>
      <c r="R23" s="3"/>
      <c r="S23" s="3"/>
      <c r="T23" s="3"/>
      <c r="U23" s="3"/>
      <c r="V23" s="3"/>
      <c r="W23" s="3"/>
    </row>
    <row r="25" spans="1:23" x14ac:dyDescent="0.15">
      <c r="C25" s="4" t="s">
        <v>41</v>
      </c>
      <c r="D25" s="4"/>
      <c r="I25" s="203" t="s">
        <v>42</v>
      </c>
      <c r="J25" s="204"/>
    </row>
    <row r="26" spans="1:23" x14ac:dyDescent="0.15">
      <c r="C26" s="205" t="s">
        <v>45</v>
      </c>
      <c r="D26" s="205"/>
      <c r="E26" s="205"/>
      <c r="F26" s="205"/>
      <c r="G26" s="205" t="str">
        <f>IFERROR(VLOOKUP(P28,$Q$26:$R$31,2,FALSE),"")</f>
        <v/>
      </c>
      <c r="H26" s="205"/>
      <c r="I26" s="10" t="s">
        <v>46</v>
      </c>
      <c r="P26" s="3" t="s">
        <v>43</v>
      </c>
      <c r="Q26" s="3" t="s">
        <v>40</v>
      </c>
      <c r="R26" s="3">
        <v>0</v>
      </c>
    </row>
    <row r="27" spans="1:23" x14ac:dyDescent="0.15">
      <c r="E27" s="2"/>
      <c r="G27" s="4"/>
      <c r="O27" s="3"/>
      <c r="P27" s="7" t="s">
        <v>44</v>
      </c>
      <c r="Q27" s="8" t="s">
        <v>39</v>
      </c>
      <c r="R27" s="3">
        <f>算定データ!R17</f>
        <v>46.052999999999997</v>
      </c>
    </row>
    <row r="28" spans="1:23" x14ac:dyDescent="0.15">
      <c r="B28" s="43" t="s">
        <v>29</v>
      </c>
      <c r="E28" s="2"/>
      <c r="G28" s="4"/>
      <c r="O28" s="3"/>
      <c r="P28" s="7" t="str">
        <f>I25&amp;D9</f>
        <v>いいえ</v>
      </c>
      <c r="Q28" s="8" t="s">
        <v>38</v>
      </c>
      <c r="R28" s="3">
        <v>0</v>
      </c>
    </row>
    <row r="29" spans="1:23" x14ac:dyDescent="0.15">
      <c r="B29" s="43" t="s">
        <v>30</v>
      </c>
      <c r="Q29" s="6" t="s">
        <v>37</v>
      </c>
      <c r="R29" s="3">
        <f>算定データ!Y17</f>
        <v>91.034999999999997</v>
      </c>
    </row>
    <row r="30" spans="1:23" x14ac:dyDescent="0.15">
      <c r="A30" s="4"/>
      <c r="B30" s="43" t="s">
        <v>50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Q30" s="8" t="s">
        <v>155</v>
      </c>
      <c r="R30" s="3">
        <v>0</v>
      </c>
    </row>
    <row r="31" spans="1:23" x14ac:dyDescent="0.15">
      <c r="B31" s="43"/>
      <c r="Q31" s="6" t="s">
        <v>156</v>
      </c>
      <c r="R31" s="3">
        <f>算定データ!AF17</f>
        <v>136.017</v>
      </c>
    </row>
  </sheetData>
  <sheetProtection algorithmName="SHA-512" hashValue="x9QgHbFp+E+uROfGrJb6eqA6lpsc7GbBhFNcVRBTD88oNJ+CBDB9SfRTLIRKmfr8McJT8+R9PLrmInl65mVNqw==" saltValue="LaY7uWPSf/A4YNbaKrQfVQ==" spinCount="100000" sheet="1" selectLockedCells="1"/>
  <mergeCells count="15">
    <mergeCell ref="A16:M16"/>
    <mergeCell ref="A1:M1"/>
    <mergeCell ref="D5:E5"/>
    <mergeCell ref="G5:K5"/>
    <mergeCell ref="D9:E9"/>
    <mergeCell ref="G13:J13"/>
    <mergeCell ref="I25:J25"/>
    <mergeCell ref="C26:F26"/>
    <mergeCell ref="G26:H26"/>
    <mergeCell ref="C18:E18"/>
    <mergeCell ref="D19:D20"/>
    <mergeCell ref="F19:H19"/>
    <mergeCell ref="F20:H20"/>
    <mergeCell ref="D22:H22"/>
    <mergeCell ref="I22:J22"/>
  </mergeCells>
  <phoneticPr fontId="5"/>
  <conditionalFormatting sqref="F20:H21">
    <cfRule type="cellIs" dxfId="2" priority="2" operator="equal">
      <formula>750</formula>
    </cfRule>
  </conditionalFormatting>
  <conditionalFormatting sqref="C18:E18">
    <cfRule type="cellIs" dxfId="1" priority="1" operator="equal">
      <formula>750</formula>
    </cfRule>
  </conditionalFormatting>
  <dataValidations count="4">
    <dataValidation type="list" allowBlank="1" showInputMessage="1" showErrorMessage="1" sqref="I25:J25" xr:uid="{5A4FA94E-F129-4224-88E1-52A0D3349F07}">
      <formula1>$P$26:$P$27</formula1>
    </dataValidation>
    <dataValidation type="list" allowBlank="1" showInputMessage="1" showErrorMessage="1" sqref="D9:E9" xr:uid="{777A5096-3B64-4E62-A029-85235E0CAC68}">
      <formula1>$P$3:$P$6</formula1>
    </dataValidation>
    <dataValidation type="list" allowBlank="1" showInputMessage="1" showErrorMessage="1" sqref="D5:E5" xr:uid="{04B168F9-699E-4467-BC80-815F70D630A5}">
      <formula1>$O$3:$O$8</formula1>
    </dataValidation>
    <dataValidation type="list" allowBlank="1" showInputMessage="1" showErrorMessage="1" sqref="D13" xr:uid="{FEC0A9FA-CD1A-4B43-ACB3-425EC02E9760}">
      <formula1>$P$11:$P$17</formula1>
    </dataValidation>
  </dataValidations>
  <hyperlinks>
    <hyperlink ref="G5:K5" location="総合事業!A1" tooltip="要支援利用料概算" display="要支援の方は、こちらへ" xr:uid="{DE3E43EF-BAFC-4617-9C36-BB308294F6A2}"/>
  </hyperlink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9"/>
  <sheetViews>
    <sheetView tabSelected="1" zoomScaleNormal="100" workbookViewId="0">
      <selection activeCell="D5" sqref="D5:E5"/>
    </sheetView>
  </sheetViews>
  <sheetFormatPr defaultRowHeight="24" x14ac:dyDescent="0.15"/>
  <cols>
    <col min="1" max="1" width="8.75" style="2" customWidth="1"/>
    <col min="2" max="2" width="9" style="15"/>
    <col min="3" max="4" width="9" style="2"/>
    <col min="5" max="5" width="9" style="15" customWidth="1"/>
    <col min="6" max="11" width="4.5" style="2" customWidth="1"/>
    <col min="12" max="12" width="9" style="2"/>
    <col min="13" max="13" width="18.125" style="2" customWidth="1"/>
    <col min="14" max="14" width="9" style="2"/>
    <col min="15" max="20" width="9" style="2" hidden="1" customWidth="1"/>
    <col min="21" max="16384" width="9" style="2"/>
  </cols>
  <sheetData>
    <row r="1" spans="1:22" ht="28.5" x14ac:dyDescent="0.15">
      <c r="A1" s="221" t="s">
        <v>33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22" x14ac:dyDescent="0.15">
      <c r="S2" s="3" t="s">
        <v>181</v>
      </c>
      <c r="T2" s="3" t="s">
        <v>186</v>
      </c>
      <c r="U2" s="3"/>
      <c r="V2" s="3"/>
    </row>
    <row r="3" spans="1:22" x14ac:dyDescent="0.15">
      <c r="A3" s="14" t="s">
        <v>18</v>
      </c>
      <c r="B3" s="2" t="s">
        <v>47</v>
      </c>
      <c r="O3" s="3"/>
      <c r="P3" s="3"/>
      <c r="Q3" s="1" t="s">
        <v>73</v>
      </c>
      <c r="R3" s="3" t="e">
        <f>SUM(S3*$I$17+T3)</f>
        <v>#VALUE!</v>
      </c>
      <c r="S3" s="3">
        <f>算定データ!S46</f>
        <v>446.60699999999997</v>
      </c>
      <c r="T3" s="3">
        <f>算定データ!R62</f>
        <v>13.844999999999999</v>
      </c>
      <c r="U3" s="3"/>
    </row>
    <row r="4" spans="1:22" ht="27" customHeight="1" thickBot="1" x14ac:dyDescent="0.2">
      <c r="A4" s="15"/>
      <c r="B4" s="18" t="s">
        <v>21</v>
      </c>
      <c r="O4" s="3" t="s">
        <v>49</v>
      </c>
      <c r="P4" s="3" t="s">
        <v>15</v>
      </c>
      <c r="Q4" s="1" t="s">
        <v>74</v>
      </c>
      <c r="R4" s="3" t="e">
        <f t="shared" ref="R4:R14" si="0">SUM(S4*$I$17+T4)</f>
        <v>#VALUE!</v>
      </c>
      <c r="S4" s="3">
        <f>算定データ!Y46</f>
        <v>892.14300000000003</v>
      </c>
      <c r="T4" s="3">
        <f>算定データ!X62</f>
        <v>27.619</v>
      </c>
      <c r="U4" s="3"/>
    </row>
    <row r="5" spans="1:22" ht="24.75" thickBot="1" x14ac:dyDescent="0.2">
      <c r="D5" s="214"/>
      <c r="E5" s="215"/>
      <c r="G5" s="216" t="s">
        <v>68</v>
      </c>
      <c r="H5" s="216"/>
      <c r="I5" s="216"/>
      <c r="J5" s="216"/>
      <c r="K5" s="216"/>
      <c r="L5" s="9"/>
      <c r="O5" s="3" t="s">
        <v>48</v>
      </c>
      <c r="P5" s="3" t="s">
        <v>16</v>
      </c>
      <c r="Q5" s="1" t="s">
        <v>171</v>
      </c>
      <c r="R5" s="3" t="e">
        <f t="shared" si="0"/>
        <v>#VALUE!</v>
      </c>
      <c r="S5" s="3">
        <f>算定データ!AE46</f>
        <v>1337.6790000000001</v>
      </c>
      <c r="T5" s="3">
        <f>算定データ!AD62</f>
        <v>41.393000000000001</v>
      </c>
      <c r="U5" s="3"/>
    </row>
    <row r="6" spans="1:22" x14ac:dyDescent="0.15">
      <c r="O6" s="3"/>
      <c r="P6" s="3" t="s">
        <v>170</v>
      </c>
      <c r="Q6" s="1" t="s">
        <v>75</v>
      </c>
      <c r="R6" s="3" t="e">
        <f t="shared" si="0"/>
        <v>#VALUE!</v>
      </c>
      <c r="S6" s="3">
        <f>算定データ!S45</f>
        <v>433.755</v>
      </c>
      <c r="T6" s="3">
        <f>算定データ!R61</f>
        <v>8.4489999999999998</v>
      </c>
      <c r="U6" s="3"/>
    </row>
    <row r="7" spans="1:22" x14ac:dyDescent="0.15">
      <c r="A7" s="14" t="s">
        <v>19</v>
      </c>
      <c r="B7" s="2" t="s">
        <v>6</v>
      </c>
      <c r="O7" s="1" t="s">
        <v>70</v>
      </c>
      <c r="P7" s="3"/>
      <c r="Q7" s="1" t="s">
        <v>76</v>
      </c>
      <c r="R7" s="3" t="e">
        <f t="shared" si="0"/>
        <v>#VALUE!</v>
      </c>
      <c r="S7" s="3">
        <f>算定データ!Y45</f>
        <v>867.51</v>
      </c>
      <c r="T7" s="3">
        <f>算定データ!X61</f>
        <v>16.826999999999998</v>
      </c>
      <c r="U7" s="3"/>
    </row>
    <row r="8" spans="1:22" ht="27" customHeight="1" thickBot="1" x14ac:dyDescent="0.2">
      <c r="A8" s="15"/>
      <c r="B8" s="18" t="s">
        <v>22</v>
      </c>
      <c r="O8" s="1" t="s">
        <v>63</v>
      </c>
      <c r="P8" s="3"/>
      <c r="Q8" s="1" t="s">
        <v>172</v>
      </c>
      <c r="R8" s="3" t="e">
        <f t="shared" si="0"/>
        <v>#VALUE!</v>
      </c>
      <c r="S8" s="3">
        <f>算定データ!AE45</f>
        <v>1301.2650000000001</v>
      </c>
      <c r="T8" s="3">
        <f>算定データ!AD61</f>
        <v>25.204999999999998</v>
      </c>
      <c r="U8" s="3"/>
    </row>
    <row r="9" spans="1:22" ht="24.75" thickBot="1" x14ac:dyDescent="0.2">
      <c r="D9" s="214"/>
      <c r="E9" s="215"/>
      <c r="O9" s="38" t="str">
        <f>D13&amp;D5&amp;D9</f>
        <v/>
      </c>
      <c r="P9" s="3"/>
      <c r="Q9" s="1" t="s">
        <v>54</v>
      </c>
      <c r="R9" s="3" t="e">
        <f t="shared" si="0"/>
        <v>#VALUE!</v>
      </c>
      <c r="S9" s="3">
        <f>算定データ!O66</f>
        <v>376</v>
      </c>
      <c r="T9" s="3">
        <f>算定データ!N82</f>
        <v>310</v>
      </c>
      <c r="U9" s="3"/>
    </row>
    <row r="10" spans="1:22" x14ac:dyDescent="0.15">
      <c r="P10" s="3">
        <v>1</v>
      </c>
      <c r="Q10" s="1" t="s">
        <v>56</v>
      </c>
      <c r="R10" s="3" t="e">
        <f t="shared" si="0"/>
        <v>#VALUE!</v>
      </c>
      <c r="S10" s="3">
        <f>算定データ!Q66</f>
        <v>751</v>
      </c>
      <c r="T10" s="3">
        <f>算定データ!P82</f>
        <v>619</v>
      </c>
      <c r="U10" s="3"/>
    </row>
    <row r="11" spans="1:22" x14ac:dyDescent="0.15">
      <c r="A11" s="14" t="s">
        <v>51</v>
      </c>
      <c r="B11" s="5" t="s">
        <v>52</v>
      </c>
      <c r="P11" s="3">
        <v>2</v>
      </c>
      <c r="Q11" s="1" t="s">
        <v>174</v>
      </c>
      <c r="R11" s="3" t="e">
        <f t="shared" si="0"/>
        <v>#VALUE!</v>
      </c>
      <c r="S11" s="3">
        <f>算定データ!S66</f>
        <v>1126</v>
      </c>
      <c r="T11" s="3">
        <f>算定データ!R82</f>
        <v>928</v>
      </c>
      <c r="U11" s="3"/>
    </row>
    <row r="12" spans="1:22" ht="27" customHeight="1" thickBot="1" x14ac:dyDescent="0.2">
      <c r="B12" s="18" t="s">
        <v>53</v>
      </c>
      <c r="C12" s="13"/>
      <c r="O12" s="3" t="str">
        <f>D5&amp;D13</f>
        <v/>
      </c>
      <c r="P12" s="3">
        <v>3</v>
      </c>
      <c r="Q12" s="1" t="s">
        <v>57</v>
      </c>
      <c r="R12" s="3" t="e">
        <f t="shared" si="0"/>
        <v>#VALUE!</v>
      </c>
      <c r="S12" s="3">
        <f>算定データ!O66</f>
        <v>376</v>
      </c>
      <c r="T12" s="3">
        <f>算定データ!N81</f>
        <v>234</v>
      </c>
      <c r="U12" s="3"/>
    </row>
    <row r="13" spans="1:22" ht="24.75" thickBot="1" x14ac:dyDescent="0.2">
      <c r="D13" s="214"/>
      <c r="E13" s="222"/>
      <c r="F13" s="222"/>
      <c r="G13" s="222"/>
      <c r="H13" s="215"/>
      <c r="P13" s="3">
        <v>4</v>
      </c>
      <c r="Q13" s="1" t="s">
        <v>55</v>
      </c>
      <c r="R13" s="3" t="e">
        <f t="shared" si="0"/>
        <v>#VALUE!</v>
      </c>
      <c r="S13" s="3">
        <f>算定データ!Q66</f>
        <v>751</v>
      </c>
      <c r="T13" s="3">
        <f>算定データ!P81</f>
        <v>467</v>
      </c>
      <c r="U13" s="3"/>
    </row>
    <row r="14" spans="1:22" x14ac:dyDescent="0.15">
      <c r="P14" s="3">
        <v>5</v>
      </c>
      <c r="Q14" s="1" t="s">
        <v>173</v>
      </c>
      <c r="R14" s="3" t="e">
        <f t="shared" si="0"/>
        <v>#VALUE!</v>
      </c>
      <c r="S14" s="3">
        <f>算定データ!S66</f>
        <v>1126</v>
      </c>
      <c r="T14" s="3">
        <f>算定データ!R81</f>
        <v>700</v>
      </c>
      <c r="U14" s="3"/>
    </row>
    <row r="15" spans="1:22" x14ac:dyDescent="0.15">
      <c r="A15" s="14" t="s">
        <v>20</v>
      </c>
      <c r="B15" s="2" t="s">
        <v>67</v>
      </c>
      <c r="P15" s="3">
        <v>6</v>
      </c>
      <c r="Q15" s="1"/>
      <c r="R15" s="3"/>
    </row>
    <row r="16" spans="1:22" ht="27" customHeight="1" thickBot="1" x14ac:dyDescent="0.2">
      <c r="B16" s="18" t="s">
        <v>175</v>
      </c>
      <c r="O16" s="38" t="str">
        <f>D5&amp;D13</f>
        <v/>
      </c>
      <c r="Q16" s="1" t="s">
        <v>71</v>
      </c>
      <c r="R16" s="3">
        <f>SUM(D17*4)</f>
        <v>0</v>
      </c>
    </row>
    <row r="17" spans="1:18" ht="24.75" thickBot="1" x14ac:dyDescent="0.2">
      <c r="C17" s="14" t="s">
        <v>58</v>
      </c>
      <c r="D17" s="148"/>
      <c r="E17" s="5" t="s">
        <v>24</v>
      </c>
      <c r="F17" s="223" t="s">
        <v>61</v>
      </c>
      <c r="G17" s="223"/>
      <c r="H17" s="223"/>
      <c r="I17" s="224" t="str">
        <f>IFERROR(VLOOKUP(O16,$Q$16:$R$19,2,FALSE),"")</f>
        <v/>
      </c>
      <c r="J17" s="225"/>
      <c r="K17" s="226" t="s">
        <v>62</v>
      </c>
      <c r="L17" s="226"/>
      <c r="M17" s="4"/>
      <c r="O17" s="3"/>
      <c r="Q17" s="1" t="s">
        <v>72</v>
      </c>
      <c r="R17" s="3">
        <f>SUM(D17*4)</f>
        <v>0</v>
      </c>
    </row>
    <row r="18" spans="1:18" ht="24.75" customHeight="1" x14ac:dyDescent="0.15">
      <c r="Q18" s="1" t="s">
        <v>59</v>
      </c>
      <c r="R18" s="3">
        <f>SUM(D17*4+1)</f>
        <v>1</v>
      </c>
    </row>
    <row r="19" spans="1:18" x14ac:dyDescent="0.15">
      <c r="A19" s="21"/>
      <c r="B19" s="22"/>
      <c r="C19" s="155"/>
      <c r="D19" s="21"/>
      <c r="E19" s="22"/>
      <c r="F19" s="21"/>
      <c r="G19" s="21"/>
      <c r="H19" s="21"/>
      <c r="I19" s="21"/>
      <c r="J19" s="21"/>
      <c r="K19" s="21"/>
      <c r="L19" s="21"/>
      <c r="M19" s="21"/>
      <c r="Q19" s="1" t="s">
        <v>60</v>
      </c>
      <c r="R19" s="3">
        <f>SUM(D17*4+1)</f>
        <v>1</v>
      </c>
    </row>
    <row r="20" spans="1:18" x14ac:dyDescent="0.15">
      <c r="A20" s="212" t="s">
        <v>32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</row>
    <row r="21" spans="1:18" ht="24.75" thickBot="1" x14ac:dyDescent="0.2"/>
    <row r="22" spans="1:18" ht="24.75" thickBot="1" x14ac:dyDescent="0.2">
      <c r="C22" s="218">
        <f>IFERROR(SUM(F23,F24),"")</f>
        <v>0</v>
      </c>
      <c r="D22" s="219"/>
      <c r="E22" s="220"/>
      <c r="F22" s="2" t="s">
        <v>23</v>
      </c>
    </row>
    <row r="23" spans="1:18" x14ac:dyDescent="0.15">
      <c r="D23" s="209" t="s">
        <v>36</v>
      </c>
      <c r="E23" s="11" t="s">
        <v>34</v>
      </c>
      <c r="F23" s="210" t="str">
        <f>IFERROR(VLOOKUP(O9,$Q$3:$R$14,2,FALSE),"")</f>
        <v/>
      </c>
      <c r="G23" s="210"/>
      <c r="H23" s="210"/>
      <c r="I23" s="19" t="s">
        <v>17</v>
      </c>
      <c r="O23" s="3"/>
    </row>
    <row r="24" spans="1:18" x14ac:dyDescent="0.15">
      <c r="D24" s="209"/>
      <c r="E24" s="17" t="s">
        <v>35</v>
      </c>
      <c r="F24" s="211" t="str">
        <f>IFERROR(SUM(I17*O24),"")</f>
        <v/>
      </c>
      <c r="G24" s="211"/>
      <c r="H24" s="211"/>
      <c r="I24" s="20" t="s">
        <v>69</v>
      </c>
      <c r="O24" s="3">
        <v>750</v>
      </c>
    </row>
    <row r="25" spans="1:18" x14ac:dyDescent="0.15">
      <c r="D25" s="4" t="s">
        <v>64</v>
      </c>
      <c r="E25" s="2"/>
    </row>
    <row r="27" spans="1:18" x14ac:dyDescent="0.15">
      <c r="B27" s="43" t="s">
        <v>29</v>
      </c>
      <c r="D27" s="12"/>
      <c r="E27" s="12"/>
      <c r="G27" s="4"/>
      <c r="O27" s="3"/>
      <c r="P27" s="7"/>
      <c r="Q27" s="8"/>
      <c r="R27" s="3"/>
    </row>
    <row r="28" spans="1:18" x14ac:dyDescent="0.15">
      <c r="B28" s="43" t="s">
        <v>30</v>
      </c>
      <c r="Q28" s="6"/>
      <c r="R28" s="3"/>
    </row>
    <row r="29" spans="1:18" x14ac:dyDescent="0.15">
      <c r="A29" s="16"/>
      <c r="B29" s="43" t="s">
        <v>50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</sheetData>
  <sheetProtection algorithmName="SHA-512" hashValue="OCerfllHb4hPOVL09oUvVcaMaqEj3YYtexlOCm6hKB7UwpHccog3Ip0bx61VgQxC9eO3+E+s0DXQimiU7M2Dcw==" saltValue="hBxvV/P9A/wARAQD3nVfyQ==" spinCount="100000" sheet="1" selectLockedCells="1"/>
  <mergeCells count="13">
    <mergeCell ref="D23:D24"/>
    <mergeCell ref="F23:H23"/>
    <mergeCell ref="F24:H24"/>
    <mergeCell ref="C22:E22"/>
    <mergeCell ref="A1:M1"/>
    <mergeCell ref="D5:E5"/>
    <mergeCell ref="G5:K5"/>
    <mergeCell ref="D9:E9"/>
    <mergeCell ref="D13:H13"/>
    <mergeCell ref="A20:M20"/>
    <mergeCell ref="F17:H17"/>
    <mergeCell ref="I17:J17"/>
    <mergeCell ref="K17:L17"/>
  </mergeCells>
  <phoneticPr fontId="5"/>
  <conditionalFormatting sqref="C22:E22">
    <cfRule type="cellIs" dxfId="0" priority="1" operator="equal">
      <formula>0</formula>
    </cfRule>
  </conditionalFormatting>
  <dataValidations count="4">
    <dataValidation type="list" allowBlank="1" showInputMessage="1" showErrorMessage="1" sqref="D9:E9" xr:uid="{00000000-0002-0000-0A00-000000000000}">
      <formula1>$P$3:$P$6</formula1>
    </dataValidation>
    <dataValidation type="list" allowBlank="1" showInputMessage="1" showErrorMessage="1" sqref="D5:E5" xr:uid="{00000000-0002-0000-0A00-000001000000}">
      <formula1>$O$3:$O$5</formula1>
    </dataValidation>
    <dataValidation type="list" allowBlank="1" showInputMessage="1" showErrorMessage="1" sqref="D13:H13" xr:uid="{00000000-0002-0000-0A00-000002000000}">
      <formula1>$O$6:$O$8</formula1>
    </dataValidation>
    <dataValidation type="list" allowBlank="1" showInputMessage="1" showErrorMessage="1" sqref="D17" xr:uid="{C80209B8-4FD5-4E24-8E09-2112348C87C0}">
      <formula1>$P$9:$P$15</formula1>
    </dataValidation>
  </dataValidations>
  <hyperlinks>
    <hyperlink ref="G5:K5" location="通所介護!A1" tooltip="要介護１～５" display="要介護の方は、こちらへ" xr:uid="{00000000-0004-0000-0A00-000000000000}"/>
  </hyperlink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B54FC-38DA-4CF4-B223-7C9ED8442A55}">
  <dimension ref="A1:AH82"/>
  <sheetViews>
    <sheetView topLeftCell="A40" zoomScaleNormal="100" workbookViewId="0">
      <selection activeCell="L40" sqref="L1:AE1048576"/>
    </sheetView>
  </sheetViews>
  <sheetFormatPr defaultRowHeight="12" x14ac:dyDescent="0.15"/>
  <cols>
    <col min="1" max="1" width="3.125" style="23" customWidth="1"/>
    <col min="2" max="2" width="3.125" style="87" customWidth="1"/>
    <col min="3" max="3" width="27" style="87" customWidth="1"/>
    <col min="4" max="11" width="9" style="87"/>
    <col min="12" max="12" width="9" style="23" hidden="1" customWidth="1"/>
    <col min="13" max="13" width="0" style="23" hidden="1" customWidth="1"/>
    <col min="14" max="18" width="9" style="23" hidden="1" customWidth="1"/>
    <col min="19" max="19" width="0" style="23" hidden="1" customWidth="1"/>
    <col min="20" max="25" width="9" style="23" hidden="1" customWidth="1"/>
    <col min="26" max="26" width="0" style="23" hidden="1" customWidth="1"/>
    <col min="27" max="31" width="9" style="23" hidden="1" customWidth="1"/>
    <col min="32" max="32" width="9" style="23" customWidth="1"/>
    <col min="33" max="33" width="9" style="23"/>
    <col min="34" max="34" width="9" style="23" customWidth="1"/>
    <col min="35" max="16384" width="9" style="23"/>
  </cols>
  <sheetData>
    <row r="1" spans="1:34" ht="12" customHeight="1" x14ac:dyDescent="0.15">
      <c r="A1" s="23" t="s">
        <v>77</v>
      </c>
    </row>
    <row r="2" spans="1:34" ht="12" customHeight="1" x14ac:dyDescent="0.15"/>
    <row r="3" spans="1:34" ht="12" customHeight="1" x14ac:dyDescent="0.15">
      <c r="C3" s="88" t="s">
        <v>78</v>
      </c>
      <c r="D3" s="89">
        <v>10.54</v>
      </c>
      <c r="J3" s="90"/>
      <c r="K3" s="90"/>
      <c r="L3" s="44"/>
      <c r="M3" s="45"/>
      <c r="N3" s="235" t="s">
        <v>157</v>
      </c>
      <c r="O3" s="236"/>
      <c r="P3" s="236"/>
      <c r="Q3" s="236"/>
      <c r="R3" s="236"/>
      <c r="S3" s="236"/>
      <c r="T3" s="237"/>
      <c r="U3" s="235" t="s">
        <v>158</v>
      </c>
      <c r="V3" s="236"/>
      <c r="W3" s="236"/>
      <c r="X3" s="236"/>
      <c r="Y3" s="236"/>
      <c r="Z3" s="236"/>
      <c r="AA3" s="237"/>
      <c r="AB3" s="235" t="s">
        <v>159</v>
      </c>
      <c r="AC3" s="236"/>
      <c r="AD3" s="236"/>
      <c r="AE3" s="236"/>
      <c r="AF3" s="236"/>
      <c r="AG3" s="236"/>
      <c r="AH3" s="237"/>
    </row>
    <row r="4" spans="1:34" ht="12" customHeight="1" x14ac:dyDescent="0.15">
      <c r="A4" s="227"/>
      <c r="B4" s="253"/>
      <c r="C4" s="228"/>
      <c r="D4" s="91" t="s">
        <v>79</v>
      </c>
      <c r="E4" s="92" t="s">
        <v>80</v>
      </c>
      <c r="F4" s="93" t="s">
        <v>81</v>
      </c>
      <c r="G4" s="94" t="s">
        <v>82</v>
      </c>
      <c r="H4" s="95" t="s">
        <v>83</v>
      </c>
      <c r="I4" s="96" t="s">
        <v>84</v>
      </c>
      <c r="J4" s="93" t="s">
        <v>85</v>
      </c>
      <c r="K4" s="97" t="s">
        <v>86</v>
      </c>
      <c r="L4" s="44"/>
      <c r="M4" s="46"/>
      <c r="N4" s="47" t="s">
        <v>88</v>
      </c>
      <c r="O4" s="48" t="s">
        <v>160</v>
      </c>
      <c r="P4" s="238" t="s">
        <v>161</v>
      </c>
      <c r="Q4" s="238"/>
      <c r="R4" s="238"/>
      <c r="S4" s="49" t="s">
        <v>162</v>
      </c>
      <c r="T4" s="48" t="s">
        <v>145</v>
      </c>
      <c r="U4" s="47" t="s">
        <v>88</v>
      </c>
      <c r="V4" s="48" t="s">
        <v>160</v>
      </c>
      <c r="W4" s="238" t="s">
        <v>161</v>
      </c>
      <c r="X4" s="238"/>
      <c r="Y4" s="238"/>
      <c r="Z4" s="49" t="s">
        <v>162</v>
      </c>
      <c r="AA4" s="48" t="s">
        <v>145</v>
      </c>
      <c r="AB4" s="50" t="s">
        <v>88</v>
      </c>
      <c r="AC4" s="51" t="s">
        <v>160</v>
      </c>
      <c r="AD4" s="229" t="s">
        <v>161</v>
      </c>
      <c r="AE4" s="229"/>
      <c r="AF4" s="229"/>
      <c r="AG4" s="52" t="s">
        <v>162</v>
      </c>
      <c r="AH4" s="53" t="s">
        <v>145</v>
      </c>
    </row>
    <row r="5" spans="1:34" ht="12" customHeight="1" x14ac:dyDescent="0.15">
      <c r="A5" s="254"/>
      <c r="B5" s="254"/>
      <c r="C5" s="254"/>
      <c r="D5" s="98" t="s">
        <v>87</v>
      </c>
      <c r="E5" s="99">
        <v>1</v>
      </c>
      <c r="F5" s="100">
        <v>0.9</v>
      </c>
      <c r="G5" s="101">
        <v>0.1</v>
      </c>
      <c r="H5" s="102">
        <v>0.8</v>
      </c>
      <c r="I5" s="99">
        <v>0.2</v>
      </c>
      <c r="J5" s="100">
        <v>0.7</v>
      </c>
      <c r="K5" s="103">
        <v>0.3</v>
      </c>
      <c r="L5" s="44"/>
      <c r="M5" s="54"/>
      <c r="N5" s="47"/>
      <c r="O5" s="48"/>
      <c r="P5" s="55">
        <v>5.8999999999999997E-2</v>
      </c>
      <c r="Q5" s="55">
        <v>1.2E-2</v>
      </c>
      <c r="R5" s="54"/>
      <c r="S5" s="54"/>
      <c r="T5" s="54"/>
      <c r="U5" s="54"/>
      <c r="V5" s="54"/>
      <c r="W5" s="55">
        <v>5.8999999999999997E-2</v>
      </c>
      <c r="X5" s="55">
        <v>1.2E-2</v>
      </c>
      <c r="Y5" s="54"/>
      <c r="Z5" s="54"/>
      <c r="AA5" s="54"/>
      <c r="AB5" s="54"/>
      <c r="AC5" s="54"/>
      <c r="AD5" s="55">
        <v>5.8999999999999997E-2</v>
      </c>
      <c r="AE5" s="55">
        <v>1.2E-2</v>
      </c>
      <c r="AF5" s="54"/>
      <c r="AG5" s="56"/>
      <c r="AH5" s="57"/>
    </row>
    <row r="6" spans="1:34" ht="12" customHeight="1" x14ac:dyDescent="0.15">
      <c r="A6" s="255" t="s">
        <v>88</v>
      </c>
      <c r="B6" s="258" t="s">
        <v>89</v>
      </c>
      <c r="C6" s="29" t="s">
        <v>90</v>
      </c>
      <c r="D6" s="104">
        <v>581</v>
      </c>
      <c r="E6" s="30">
        <f>ROUNDDOWN($D$3*D6,0)</f>
        <v>6123</v>
      </c>
      <c r="F6" s="31">
        <f>ROUNDDOWN(E6*$F$5,0)</f>
        <v>5510</v>
      </c>
      <c r="G6" s="32">
        <f>SUM(E6-F6)</f>
        <v>613</v>
      </c>
      <c r="H6" s="33">
        <f>ROUNDDOWN(E6*$H$5,0)</f>
        <v>4898</v>
      </c>
      <c r="I6" s="30">
        <f>SUM(E6-H6)</f>
        <v>1225</v>
      </c>
      <c r="J6" s="31">
        <f>ROUNDDOWN(E6*$J$5,0)</f>
        <v>4286</v>
      </c>
      <c r="K6" s="29">
        <f>SUM(E6-J6)</f>
        <v>1837</v>
      </c>
      <c r="L6" s="44">
        <v>1</v>
      </c>
      <c r="M6" s="58" t="s">
        <v>163</v>
      </c>
      <c r="N6" s="59">
        <f>SUM(G6*L6)</f>
        <v>613</v>
      </c>
      <c r="O6" s="60">
        <f>SUM(N6+$O$16)</f>
        <v>632</v>
      </c>
      <c r="P6" s="60">
        <f>SUM(O6*$P$5)</f>
        <v>37.287999999999997</v>
      </c>
      <c r="Q6" s="60">
        <f>SUM(O6*$Q$5)</f>
        <v>7.5840000000000005</v>
      </c>
      <c r="R6" s="60">
        <f>SUM(P6:Q6)</f>
        <v>44.872</v>
      </c>
      <c r="S6" s="61">
        <f>SUM(O6,R6)</f>
        <v>676.87199999999996</v>
      </c>
      <c r="T6" s="62">
        <f>SUM(S11-S6)</f>
        <v>83.538000000000011</v>
      </c>
      <c r="U6" s="59">
        <f>SUM(I6*L6)</f>
        <v>1225</v>
      </c>
      <c r="V6" s="60">
        <f>SUM(U6+$V$16)</f>
        <v>1263</v>
      </c>
      <c r="W6" s="60">
        <f>SUM(V6*$W$5)</f>
        <v>74.516999999999996</v>
      </c>
      <c r="X6" s="60">
        <f>SUM(V6*$X$5)</f>
        <v>15.156000000000001</v>
      </c>
      <c r="Y6" s="60">
        <f>SUM(W6:X6)</f>
        <v>89.673000000000002</v>
      </c>
      <c r="Z6" s="61">
        <f>SUM(V6,Y6)</f>
        <v>1352.673</v>
      </c>
      <c r="AA6" s="63">
        <f>SUM(Z11-Z6)</f>
        <v>167.07600000000002</v>
      </c>
      <c r="AB6" s="59">
        <f>SUM(K6*L6)</f>
        <v>1837</v>
      </c>
      <c r="AC6" s="60">
        <f>SUM(AB6+$AC$16)</f>
        <v>1894</v>
      </c>
      <c r="AD6" s="60">
        <f>SUM(AC6*$AD$5)</f>
        <v>111.746</v>
      </c>
      <c r="AE6" s="60">
        <f>SUM(AC6*$AE$5)</f>
        <v>22.728000000000002</v>
      </c>
      <c r="AF6" s="60">
        <f>SUM(AD6:AE6)</f>
        <v>134.47399999999999</v>
      </c>
      <c r="AG6" s="61">
        <f>SUM(AC6,AF6)</f>
        <v>2028.4739999999999</v>
      </c>
      <c r="AH6" s="64">
        <f>SUM(AG11-AG6)</f>
        <v>250.61400000000026</v>
      </c>
    </row>
    <row r="7" spans="1:34" ht="12" customHeight="1" x14ac:dyDescent="0.15">
      <c r="A7" s="256"/>
      <c r="B7" s="259"/>
      <c r="C7" s="36" t="s">
        <v>91</v>
      </c>
      <c r="D7" s="105">
        <v>686</v>
      </c>
      <c r="E7" s="24">
        <f t="shared" ref="E7:E34" si="0">ROUNDDOWN($D$3*D7,0)</f>
        <v>7230</v>
      </c>
      <c r="F7" s="25">
        <f t="shared" ref="F7:F34" si="1">ROUNDDOWN(E7*$F$5,0)</f>
        <v>6507</v>
      </c>
      <c r="G7" s="26">
        <f t="shared" ref="G7:G34" si="2">SUM(E7-F7)</f>
        <v>723</v>
      </c>
      <c r="H7" s="27">
        <f t="shared" ref="H7:H34" si="3">ROUNDDOWN(E7*$H$5,0)</f>
        <v>5784</v>
      </c>
      <c r="I7" s="24">
        <f t="shared" ref="I7:I34" si="4">SUM(E7-H7)</f>
        <v>1446</v>
      </c>
      <c r="J7" s="25">
        <f t="shared" ref="J7:J34" si="5">ROUNDDOWN(E7*$J$5,0)</f>
        <v>5061</v>
      </c>
      <c r="K7" s="36">
        <f t="shared" ref="K7:K34" si="6">SUM(E7-J7)</f>
        <v>2169</v>
      </c>
      <c r="L7" s="44">
        <v>1</v>
      </c>
      <c r="M7" s="65" t="s">
        <v>164</v>
      </c>
      <c r="N7" s="66">
        <f t="shared" ref="N7:N34" si="7">SUM(G7*L7)</f>
        <v>723</v>
      </c>
      <c r="O7" s="67">
        <f t="shared" ref="O7:O14" si="8">SUM(N7+$O$16)</f>
        <v>742</v>
      </c>
      <c r="P7" s="67">
        <f t="shared" ref="P7:P15" si="9">SUM(O7*$P$5)</f>
        <v>43.777999999999999</v>
      </c>
      <c r="Q7" s="67">
        <f t="shared" ref="Q7:Q15" si="10">SUM(O7*$Q$5)</f>
        <v>8.9039999999999999</v>
      </c>
      <c r="R7" s="67">
        <f t="shared" ref="R7:R15" si="11">SUM(P7:Q7)</f>
        <v>52.682000000000002</v>
      </c>
      <c r="S7" s="68">
        <f t="shared" ref="S7:S15" si="12">SUM(O7,R7)</f>
        <v>794.68200000000002</v>
      </c>
      <c r="T7" s="69">
        <f t="shared" ref="T7:T9" si="13">SUM(S12-S7)</f>
        <v>98.531999999999925</v>
      </c>
      <c r="U7" s="66">
        <f t="shared" ref="U7:U34" si="14">SUM(I7*L7)</f>
        <v>1446</v>
      </c>
      <c r="V7" s="67">
        <f t="shared" ref="V7:V15" si="15">SUM(U7+$V$16)</f>
        <v>1484</v>
      </c>
      <c r="W7" s="67">
        <f t="shared" ref="W7:W15" si="16">SUM(V7*$W$5)</f>
        <v>87.555999999999997</v>
      </c>
      <c r="X7" s="67">
        <f t="shared" ref="X7:X15" si="17">SUM(V7*$X$5)</f>
        <v>17.808</v>
      </c>
      <c r="Y7" s="67">
        <f t="shared" ref="Y7:Y15" si="18">SUM(W7:X7)</f>
        <v>105.364</v>
      </c>
      <c r="Z7" s="68">
        <f t="shared" ref="Z7:Z15" si="19">SUM(V7,Y7)</f>
        <v>1589.364</v>
      </c>
      <c r="AA7" s="69">
        <f t="shared" ref="AA7:AA15" si="20">SUM(Z12-Z7)</f>
        <v>197.06399999999985</v>
      </c>
      <c r="AB7" s="66">
        <f t="shared" ref="AB7:AB34" si="21">SUM(K7*L7)</f>
        <v>2169</v>
      </c>
      <c r="AC7" s="67">
        <f t="shared" ref="AC7:AC15" si="22">SUM(AB7+$AC$16)</f>
        <v>2226</v>
      </c>
      <c r="AD7" s="67">
        <f t="shared" ref="AD7:AD15" si="23">SUM(AC7*$AD$5)</f>
        <v>131.334</v>
      </c>
      <c r="AE7" s="67">
        <f t="shared" ref="AE7:AE15" si="24">SUM(AC7*$AE$5)</f>
        <v>26.712</v>
      </c>
      <c r="AF7" s="67">
        <f t="shared" ref="AF7:AF15" si="25">SUM(AD7:AE7)</f>
        <v>158.04599999999999</v>
      </c>
      <c r="AG7" s="68">
        <f t="shared" ref="AG7:AG15" si="26">SUM(AC7,AF7)</f>
        <v>2384.0459999999998</v>
      </c>
      <c r="AH7" s="64">
        <f t="shared" ref="AH7:AH15" si="27">SUM(AG12-AG7)</f>
        <v>295.596</v>
      </c>
    </row>
    <row r="8" spans="1:34" ht="12" customHeight="1" x14ac:dyDescent="0.15">
      <c r="A8" s="256"/>
      <c r="B8" s="259"/>
      <c r="C8" s="36" t="s">
        <v>92</v>
      </c>
      <c r="D8" s="105">
        <v>792</v>
      </c>
      <c r="E8" s="24">
        <f t="shared" si="0"/>
        <v>8347</v>
      </c>
      <c r="F8" s="25">
        <f t="shared" si="1"/>
        <v>7512</v>
      </c>
      <c r="G8" s="26">
        <f t="shared" si="2"/>
        <v>835</v>
      </c>
      <c r="H8" s="27">
        <f t="shared" si="3"/>
        <v>6677</v>
      </c>
      <c r="I8" s="24">
        <f t="shared" si="4"/>
        <v>1670</v>
      </c>
      <c r="J8" s="25">
        <f t="shared" si="5"/>
        <v>5842</v>
      </c>
      <c r="K8" s="36">
        <f t="shared" si="6"/>
        <v>2505</v>
      </c>
      <c r="L8" s="44">
        <v>1</v>
      </c>
      <c r="M8" s="65" t="s">
        <v>165</v>
      </c>
      <c r="N8" s="66">
        <f t="shared" si="7"/>
        <v>835</v>
      </c>
      <c r="O8" s="67">
        <f t="shared" si="8"/>
        <v>854</v>
      </c>
      <c r="P8" s="67">
        <f t="shared" si="9"/>
        <v>50.385999999999996</v>
      </c>
      <c r="Q8" s="67">
        <f t="shared" si="10"/>
        <v>10.247999999999999</v>
      </c>
      <c r="R8" s="67">
        <f t="shared" si="11"/>
        <v>60.633999999999993</v>
      </c>
      <c r="S8" s="68">
        <f t="shared" si="12"/>
        <v>914.63400000000001</v>
      </c>
      <c r="T8" s="69">
        <f t="shared" si="13"/>
        <v>117.80999999999995</v>
      </c>
      <c r="U8" s="66">
        <f t="shared" si="14"/>
        <v>1670</v>
      </c>
      <c r="V8" s="67">
        <f t="shared" si="15"/>
        <v>1708</v>
      </c>
      <c r="W8" s="67">
        <f t="shared" si="16"/>
        <v>100.77199999999999</v>
      </c>
      <c r="X8" s="67">
        <f t="shared" si="17"/>
        <v>20.495999999999999</v>
      </c>
      <c r="Y8" s="67">
        <f t="shared" si="18"/>
        <v>121.26799999999999</v>
      </c>
      <c r="Z8" s="68">
        <f t="shared" si="19"/>
        <v>1829.268</v>
      </c>
      <c r="AA8" s="69">
        <f t="shared" si="20"/>
        <v>234.54899999999998</v>
      </c>
      <c r="AB8" s="66">
        <f t="shared" si="21"/>
        <v>2505</v>
      </c>
      <c r="AC8" s="67">
        <f t="shared" si="22"/>
        <v>2562</v>
      </c>
      <c r="AD8" s="67">
        <f t="shared" si="23"/>
        <v>151.15799999999999</v>
      </c>
      <c r="AE8" s="67">
        <f t="shared" si="24"/>
        <v>30.744</v>
      </c>
      <c r="AF8" s="67">
        <f t="shared" si="25"/>
        <v>181.90199999999999</v>
      </c>
      <c r="AG8" s="68">
        <f t="shared" si="26"/>
        <v>2743.902</v>
      </c>
      <c r="AH8" s="64">
        <f t="shared" si="27"/>
        <v>351.28800000000001</v>
      </c>
    </row>
    <row r="9" spans="1:34" ht="12" customHeight="1" x14ac:dyDescent="0.15">
      <c r="A9" s="256"/>
      <c r="B9" s="259"/>
      <c r="C9" s="36" t="s">
        <v>93</v>
      </c>
      <c r="D9" s="105">
        <v>897</v>
      </c>
      <c r="E9" s="24">
        <f t="shared" si="0"/>
        <v>9454</v>
      </c>
      <c r="F9" s="25">
        <f t="shared" si="1"/>
        <v>8508</v>
      </c>
      <c r="G9" s="26">
        <f t="shared" si="2"/>
        <v>946</v>
      </c>
      <c r="H9" s="27">
        <f t="shared" si="3"/>
        <v>7563</v>
      </c>
      <c r="I9" s="24">
        <f t="shared" si="4"/>
        <v>1891</v>
      </c>
      <c r="J9" s="25">
        <f t="shared" si="5"/>
        <v>6617</v>
      </c>
      <c r="K9" s="36">
        <f t="shared" si="6"/>
        <v>2837</v>
      </c>
      <c r="L9" s="44">
        <v>1</v>
      </c>
      <c r="M9" s="65" t="s">
        <v>166</v>
      </c>
      <c r="N9" s="66">
        <f t="shared" si="7"/>
        <v>946</v>
      </c>
      <c r="O9" s="67">
        <f t="shared" si="8"/>
        <v>965</v>
      </c>
      <c r="P9" s="67">
        <f t="shared" si="9"/>
        <v>56.934999999999995</v>
      </c>
      <c r="Q9" s="67">
        <f t="shared" si="10"/>
        <v>11.58</v>
      </c>
      <c r="R9" s="67">
        <f t="shared" si="11"/>
        <v>68.515000000000001</v>
      </c>
      <c r="S9" s="68">
        <f t="shared" si="12"/>
        <v>1033.5150000000001</v>
      </c>
      <c r="T9" s="69">
        <f t="shared" si="13"/>
        <v>136.01699999999983</v>
      </c>
      <c r="U9" s="66">
        <f t="shared" si="14"/>
        <v>1891</v>
      </c>
      <c r="V9" s="67">
        <f t="shared" si="15"/>
        <v>1929</v>
      </c>
      <c r="W9" s="67">
        <f t="shared" si="16"/>
        <v>113.81099999999999</v>
      </c>
      <c r="X9" s="67">
        <f t="shared" si="17"/>
        <v>23.148</v>
      </c>
      <c r="Y9" s="67">
        <f t="shared" si="18"/>
        <v>136.959</v>
      </c>
      <c r="Z9" s="68">
        <f t="shared" si="19"/>
        <v>2065.9589999999998</v>
      </c>
      <c r="AA9" s="69">
        <f t="shared" si="20"/>
        <v>273.10500000000002</v>
      </c>
      <c r="AB9" s="66">
        <f t="shared" si="21"/>
        <v>2837</v>
      </c>
      <c r="AC9" s="67">
        <f t="shared" si="22"/>
        <v>2894</v>
      </c>
      <c r="AD9" s="67">
        <f t="shared" si="23"/>
        <v>170.74599999999998</v>
      </c>
      <c r="AE9" s="67">
        <f t="shared" si="24"/>
        <v>34.728000000000002</v>
      </c>
      <c r="AF9" s="67">
        <f t="shared" si="25"/>
        <v>205.47399999999999</v>
      </c>
      <c r="AG9" s="68">
        <f t="shared" si="26"/>
        <v>3099.4740000000002</v>
      </c>
      <c r="AH9" s="64">
        <f t="shared" si="27"/>
        <v>409.12199999999984</v>
      </c>
    </row>
    <row r="10" spans="1:34" ht="12" customHeight="1" x14ac:dyDescent="0.15">
      <c r="A10" s="256"/>
      <c r="B10" s="259"/>
      <c r="C10" s="36" t="s">
        <v>94</v>
      </c>
      <c r="D10" s="105">
        <v>1003</v>
      </c>
      <c r="E10" s="24">
        <f t="shared" si="0"/>
        <v>10571</v>
      </c>
      <c r="F10" s="25">
        <f t="shared" si="1"/>
        <v>9513</v>
      </c>
      <c r="G10" s="26">
        <f t="shared" si="2"/>
        <v>1058</v>
      </c>
      <c r="H10" s="27">
        <f t="shared" si="3"/>
        <v>8456</v>
      </c>
      <c r="I10" s="24">
        <f t="shared" si="4"/>
        <v>2115</v>
      </c>
      <c r="J10" s="25">
        <f t="shared" si="5"/>
        <v>7399</v>
      </c>
      <c r="K10" s="36">
        <f t="shared" si="6"/>
        <v>3172</v>
      </c>
      <c r="L10" s="44">
        <v>1</v>
      </c>
      <c r="M10" s="70" t="s">
        <v>167</v>
      </c>
      <c r="N10" s="71">
        <f t="shared" si="7"/>
        <v>1058</v>
      </c>
      <c r="O10" s="72">
        <f t="shared" si="8"/>
        <v>1077</v>
      </c>
      <c r="P10" s="72">
        <f t="shared" si="9"/>
        <v>63.542999999999999</v>
      </c>
      <c r="Q10" s="72">
        <f t="shared" si="10"/>
        <v>12.923999999999999</v>
      </c>
      <c r="R10" s="72">
        <f t="shared" si="11"/>
        <v>76.466999999999999</v>
      </c>
      <c r="S10" s="73">
        <f t="shared" si="12"/>
        <v>1153.4670000000001</v>
      </c>
      <c r="T10" s="74">
        <f>SUM(S15-S10)</f>
        <v>156.36599999999999</v>
      </c>
      <c r="U10" s="71">
        <f t="shared" si="14"/>
        <v>2115</v>
      </c>
      <c r="V10" s="72">
        <f t="shared" si="15"/>
        <v>2153</v>
      </c>
      <c r="W10" s="72">
        <f t="shared" si="16"/>
        <v>127.02699999999999</v>
      </c>
      <c r="X10" s="72">
        <f t="shared" si="17"/>
        <v>25.836000000000002</v>
      </c>
      <c r="Y10" s="72">
        <f t="shared" si="18"/>
        <v>152.863</v>
      </c>
      <c r="Z10" s="73">
        <f t="shared" si="19"/>
        <v>2305.8629999999998</v>
      </c>
      <c r="AA10" s="75">
        <f t="shared" si="20"/>
        <v>313.80300000000034</v>
      </c>
      <c r="AB10" s="76">
        <f t="shared" si="21"/>
        <v>3172</v>
      </c>
      <c r="AC10" s="77">
        <f t="shared" si="22"/>
        <v>3229</v>
      </c>
      <c r="AD10" s="77">
        <f t="shared" si="23"/>
        <v>190.511</v>
      </c>
      <c r="AE10" s="77">
        <f t="shared" si="24"/>
        <v>38.747999999999998</v>
      </c>
      <c r="AF10" s="77">
        <f t="shared" si="25"/>
        <v>229.25899999999999</v>
      </c>
      <c r="AG10" s="78">
        <f t="shared" si="26"/>
        <v>3458.259</v>
      </c>
      <c r="AH10" s="79">
        <f t="shared" si="27"/>
        <v>470.16899999999987</v>
      </c>
    </row>
    <row r="11" spans="1:34" ht="12" customHeight="1" x14ac:dyDescent="0.15">
      <c r="A11" s="256"/>
      <c r="B11" s="259" t="s">
        <v>95</v>
      </c>
      <c r="C11" s="36" t="s">
        <v>90</v>
      </c>
      <c r="D11" s="105">
        <v>655</v>
      </c>
      <c r="E11" s="24">
        <f t="shared" si="0"/>
        <v>6903</v>
      </c>
      <c r="F11" s="25">
        <f t="shared" si="1"/>
        <v>6212</v>
      </c>
      <c r="G11" s="26">
        <f t="shared" si="2"/>
        <v>691</v>
      </c>
      <c r="H11" s="27">
        <f t="shared" si="3"/>
        <v>5522</v>
      </c>
      <c r="I11" s="24">
        <f t="shared" si="4"/>
        <v>1381</v>
      </c>
      <c r="J11" s="25">
        <f t="shared" si="5"/>
        <v>4832</v>
      </c>
      <c r="K11" s="36">
        <f t="shared" si="6"/>
        <v>2071</v>
      </c>
      <c r="L11" s="44">
        <v>1</v>
      </c>
      <c r="M11" s="58" t="s">
        <v>163</v>
      </c>
      <c r="N11" s="59">
        <f t="shared" si="7"/>
        <v>691</v>
      </c>
      <c r="O11" s="60">
        <f t="shared" si="8"/>
        <v>710</v>
      </c>
      <c r="P11" s="60">
        <f t="shared" si="9"/>
        <v>41.89</v>
      </c>
      <c r="Q11" s="60">
        <f>SUM(O11*$Q$5)</f>
        <v>8.52</v>
      </c>
      <c r="R11" s="60">
        <f>SUM(P11:Q11)</f>
        <v>50.41</v>
      </c>
      <c r="S11" s="60">
        <f t="shared" si="12"/>
        <v>760.41</v>
      </c>
      <c r="T11" s="80"/>
      <c r="U11" s="59">
        <f t="shared" si="14"/>
        <v>1381</v>
      </c>
      <c r="V11" s="60">
        <f t="shared" si="15"/>
        <v>1419</v>
      </c>
      <c r="W11" s="60">
        <f t="shared" si="16"/>
        <v>83.720999999999989</v>
      </c>
      <c r="X11" s="60">
        <f t="shared" si="17"/>
        <v>17.027999999999999</v>
      </c>
      <c r="Y11" s="60">
        <f t="shared" si="18"/>
        <v>100.749</v>
      </c>
      <c r="Z11" s="61">
        <f t="shared" si="19"/>
        <v>1519.749</v>
      </c>
      <c r="AA11" s="63">
        <f t="shared" si="20"/>
        <v>-1519.749</v>
      </c>
      <c r="AB11" s="59">
        <f t="shared" si="21"/>
        <v>2071</v>
      </c>
      <c r="AC11" s="60">
        <f t="shared" si="22"/>
        <v>2128</v>
      </c>
      <c r="AD11" s="60">
        <f t="shared" si="23"/>
        <v>125.55199999999999</v>
      </c>
      <c r="AE11" s="60">
        <f t="shared" si="24"/>
        <v>25.536000000000001</v>
      </c>
      <c r="AF11" s="60">
        <f t="shared" si="25"/>
        <v>151.08799999999999</v>
      </c>
      <c r="AG11" s="61">
        <f t="shared" si="26"/>
        <v>2279.0880000000002</v>
      </c>
      <c r="AH11" s="63">
        <f t="shared" si="27"/>
        <v>-2279.0880000000002</v>
      </c>
    </row>
    <row r="12" spans="1:34" ht="12" customHeight="1" x14ac:dyDescent="0.15">
      <c r="A12" s="256"/>
      <c r="B12" s="259"/>
      <c r="C12" s="36" t="s">
        <v>91</v>
      </c>
      <c r="D12" s="105">
        <v>773</v>
      </c>
      <c r="E12" s="24">
        <f t="shared" si="0"/>
        <v>8147</v>
      </c>
      <c r="F12" s="25">
        <f t="shared" si="1"/>
        <v>7332</v>
      </c>
      <c r="G12" s="26">
        <f t="shared" si="2"/>
        <v>815</v>
      </c>
      <c r="H12" s="27">
        <f t="shared" si="3"/>
        <v>6517</v>
      </c>
      <c r="I12" s="24">
        <f t="shared" si="4"/>
        <v>1630</v>
      </c>
      <c r="J12" s="25">
        <f t="shared" si="5"/>
        <v>5702</v>
      </c>
      <c r="K12" s="36">
        <f t="shared" si="6"/>
        <v>2445</v>
      </c>
      <c r="L12" s="44">
        <v>1</v>
      </c>
      <c r="M12" s="65" t="s">
        <v>164</v>
      </c>
      <c r="N12" s="66">
        <f t="shared" si="7"/>
        <v>815</v>
      </c>
      <c r="O12" s="67">
        <f t="shared" si="8"/>
        <v>834</v>
      </c>
      <c r="P12" s="67">
        <f t="shared" si="9"/>
        <v>49.205999999999996</v>
      </c>
      <c r="Q12" s="67">
        <f t="shared" si="10"/>
        <v>10.008000000000001</v>
      </c>
      <c r="R12" s="67">
        <f t="shared" si="11"/>
        <v>59.213999999999999</v>
      </c>
      <c r="S12" s="67">
        <f t="shared" si="12"/>
        <v>893.21399999999994</v>
      </c>
      <c r="T12" s="81"/>
      <c r="U12" s="66">
        <f t="shared" si="14"/>
        <v>1630</v>
      </c>
      <c r="V12" s="67">
        <f t="shared" si="15"/>
        <v>1668</v>
      </c>
      <c r="W12" s="67">
        <f t="shared" si="16"/>
        <v>98.411999999999992</v>
      </c>
      <c r="X12" s="67">
        <f t="shared" si="17"/>
        <v>20.016000000000002</v>
      </c>
      <c r="Y12" s="67">
        <f t="shared" si="18"/>
        <v>118.428</v>
      </c>
      <c r="Z12" s="68">
        <f t="shared" si="19"/>
        <v>1786.4279999999999</v>
      </c>
      <c r="AA12" s="69">
        <f t="shared" si="20"/>
        <v>-1786.4279999999999</v>
      </c>
      <c r="AB12" s="66">
        <f t="shared" si="21"/>
        <v>2445</v>
      </c>
      <c r="AC12" s="67">
        <f t="shared" si="22"/>
        <v>2502</v>
      </c>
      <c r="AD12" s="67">
        <f t="shared" si="23"/>
        <v>147.61799999999999</v>
      </c>
      <c r="AE12" s="67">
        <f t="shared" si="24"/>
        <v>30.024000000000001</v>
      </c>
      <c r="AF12" s="67">
        <f t="shared" si="25"/>
        <v>177.642</v>
      </c>
      <c r="AG12" s="68">
        <f t="shared" si="26"/>
        <v>2679.6419999999998</v>
      </c>
      <c r="AH12" s="64">
        <f t="shared" si="27"/>
        <v>-2679.6419999999998</v>
      </c>
    </row>
    <row r="13" spans="1:34" ht="12" customHeight="1" x14ac:dyDescent="0.15">
      <c r="A13" s="256"/>
      <c r="B13" s="259"/>
      <c r="C13" s="36" t="s">
        <v>92</v>
      </c>
      <c r="D13" s="105">
        <v>896</v>
      </c>
      <c r="E13" s="24">
        <f t="shared" si="0"/>
        <v>9443</v>
      </c>
      <c r="F13" s="25">
        <f t="shared" si="1"/>
        <v>8498</v>
      </c>
      <c r="G13" s="26">
        <f t="shared" si="2"/>
        <v>945</v>
      </c>
      <c r="H13" s="27">
        <f t="shared" si="3"/>
        <v>7554</v>
      </c>
      <c r="I13" s="24">
        <f t="shared" si="4"/>
        <v>1889</v>
      </c>
      <c r="J13" s="25">
        <f t="shared" si="5"/>
        <v>6610</v>
      </c>
      <c r="K13" s="36">
        <f t="shared" si="6"/>
        <v>2833</v>
      </c>
      <c r="L13" s="44">
        <v>1</v>
      </c>
      <c r="M13" s="65" t="s">
        <v>165</v>
      </c>
      <c r="N13" s="66">
        <f t="shared" si="7"/>
        <v>945</v>
      </c>
      <c r="O13" s="67">
        <f t="shared" si="8"/>
        <v>964</v>
      </c>
      <c r="P13" s="67">
        <f t="shared" si="9"/>
        <v>56.875999999999998</v>
      </c>
      <c r="Q13" s="67">
        <f t="shared" si="10"/>
        <v>11.568</v>
      </c>
      <c r="R13" s="67">
        <f t="shared" si="11"/>
        <v>68.444000000000003</v>
      </c>
      <c r="S13" s="67">
        <f t="shared" si="12"/>
        <v>1032.444</v>
      </c>
      <c r="T13" s="81"/>
      <c r="U13" s="66">
        <f t="shared" si="14"/>
        <v>1889</v>
      </c>
      <c r="V13" s="67">
        <f t="shared" si="15"/>
        <v>1927</v>
      </c>
      <c r="W13" s="67">
        <f t="shared" si="16"/>
        <v>113.693</v>
      </c>
      <c r="X13" s="67">
        <f t="shared" si="17"/>
        <v>23.123999999999999</v>
      </c>
      <c r="Y13" s="67">
        <f t="shared" si="18"/>
        <v>136.81700000000001</v>
      </c>
      <c r="Z13" s="68">
        <f t="shared" si="19"/>
        <v>2063.817</v>
      </c>
      <c r="AA13" s="69">
        <f t="shared" si="20"/>
        <v>-2063.817</v>
      </c>
      <c r="AB13" s="66">
        <f t="shared" si="21"/>
        <v>2833</v>
      </c>
      <c r="AC13" s="67">
        <f t="shared" si="22"/>
        <v>2890</v>
      </c>
      <c r="AD13" s="67">
        <f t="shared" si="23"/>
        <v>170.51</v>
      </c>
      <c r="AE13" s="67">
        <f t="shared" si="24"/>
        <v>34.68</v>
      </c>
      <c r="AF13" s="67">
        <f t="shared" si="25"/>
        <v>205.19</v>
      </c>
      <c r="AG13" s="68">
        <f t="shared" si="26"/>
        <v>3095.19</v>
      </c>
      <c r="AH13" s="64">
        <f t="shared" si="27"/>
        <v>-3095.19</v>
      </c>
    </row>
    <row r="14" spans="1:34" ht="12" customHeight="1" x14ac:dyDescent="0.15">
      <c r="A14" s="256"/>
      <c r="B14" s="259"/>
      <c r="C14" s="36" t="s">
        <v>93</v>
      </c>
      <c r="D14" s="105">
        <v>1018</v>
      </c>
      <c r="E14" s="24">
        <f t="shared" si="0"/>
        <v>10729</v>
      </c>
      <c r="F14" s="25">
        <f t="shared" si="1"/>
        <v>9656</v>
      </c>
      <c r="G14" s="26">
        <f t="shared" si="2"/>
        <v>1073</v>
      </c>
      <c r="H14" s="27">
        <f t="shared" si="3"/>
        <v>8583</v>
      </c>
      <c r="I14" s="24">
        <f t="shared" si="4"/>
        <v>2146</v>
      </c>
      <c r="J14" s="25">
        <f t="shared" si="5"/>
        <v>7510</v>
      </c>
      <c r="K14" s="36">
        <f t="shared" si="6"/>
        <v>3219</v>
      </c>
      <c r="L14" s="44">
        <v>1</v>
      </c>
      <c r="M14" s="65" t="s">
        <v>166</v>
      </c>
      <c r="N14" s="66">
        <f t="shared" si="7"/>
        <v>1073</v>
      </c>
      <c r="O14" s="67">
        <f t="shared" si="8"/>
        <v>1092</v>
      </c>
      <c r="P14" s="67">
        <f t="shared" si="9"/>
        <v>64.427999999999997</v>
      </c>
      <c r="Q14" s="67">
        <f t="shared" si="10"/>
        <v>13.104000000000001</v>
      </c>
      <c r="R14" s="67">
        <f t="shared" si="11"/>
        <v>77.531999999999996</v>
      </c>
      <c r="S14" s="67">
        <f t="shared" si="12"/>
        <v>1169.5319999999999</v>
      </c>
      <c r="T14" s="81"/>
      <c r="U14" s="66">
        <f t="shared" si="14"/>
        <v>2146</v>
      </c>
      <c r="V14" s="67">
        <f t="shared" si="15"/>
        <v>2184</v>
      </c>
      <c r="W14" s="67">
        <f t="shared" si="16"/>
        <v>128.85599999999999</v>
      </c>
      <c r="X14" s="67">
        <f t="shared" si="17"/>
        <v>26.208000000000002</v>
      </c>
      <c r="Y14" s="67">
        <f t="shared" si="18"/>
        <v>155.06399999999999</v>
      </c>
      <c r="Z14" s="68">
        <f t="shared" si="19"/>
        <v>2339.0639999999999</v>
      </c>
      <c r="AA14" s="69">
        <f t="shared" si="20"/>
        <v>-2339.0639999999999</v>
      </c>
      <c r="AB14" s="66">
        <f t="shared" si="21"/>
        <v>3219</v>
      </c>
      <c r="AC14" s="67">
        <f t="shared" si="22"/>
        <v>3276</v>
      </c>
      <c r="AD14" s="67">
        <f t="shared" si="23"/>
        <v>193.28399999999999</v>
      </c>
      <c r="AE14" s="67">
        <f t="shared" si="24"/>
        <v>39.311999999999998</v>
      </c>
      <c r="AF14" s="67">
        <f t="shared" si="25"/>
        <v>232.596</v>
      </c>
      <c r="AG14" s="68">
        <f t="shared" si="26"/>
        <v>3508.596</v>
      </c>
      <c r="AH14" s="64">
        <f t="shared" si="27"/>
        <v>-3508.596</v>
      </c>
    </row>
    <row r="15" spans="1:34" ht="12" customHeight="1" x14ac:dyDescent="0.15">
      <c r="A15" s="257"/>
      <c r="B15" s="260"/>
      <c r="C15" s="106" t="s">
        <v>94</v>
      </c>
      <c r="D15" s="107">
        <v>1142</v>
      </c>
      <c r="E15" s="108">
        <f t="shared" si="0"/>
        <v>12036</v>
      </c>
      <c r="F15" s="109">
        <f t="shared" si="1"/>
        <v>10832</v>
      </c>
      <c r="G15" s="110">
        <f t="shared" si="2"/>
        <v>1204</v>
      </c>
      <c r="H15" s="111">
        <f t="shared" si="3"/>
        <v>9628</v>
      </c>
      <c r="I15" s="108">
        <f t="shared" si="4"/>
        <v>2408</v>
      </c>
      <c r="J15" s="109">
        <f t="shared" si="5"/>
        <v>8425</v>
      </c>
      <c r="K15" s="106">
        <f t="shared" si="6"/>
        <v>3611</v>
      </c>
      <c r="L15" s="44">
        <v>1</v>
      </c>
      <c r="M15" s="70" t="s">
        <v>167</v>
      </c>
      <c r="N15" s="71">
        <f t="shared" si="7"/>
        <v>1204</v>
      </c>
      <c r="O15" s="72">
        <f>SUM(N15+$O$16)</f>
        <v>1223</v>
      </c>
      <c r="P15" s="72">
        <f t="shared" si="9"/>
        <v>72.156999999999996</v>
      </c>
      <c r="Q15" s="72">
        <f t="shared" si="10"/>
        <v>14.676</v>
      </c>
      <c r="R15" s="72">
        <f t="shared" si="11"/>
        <v>86.832999999999998</v>
      </c>
      <c r="S15" s="72">
        <f t="shared" si="12"/>
        <v>1309.8330000000001</v>
      </c>
      <c r="T15" s="82"/>
      <c r="U15" s="71">
        <f t="shared" si="14"/>
        <v>2408</v>
      </c>
      <c r="V15" s="72">
        <f t="shared" si="15"/>
        <v>2446</v>
      </c>
      <c r="W15" s="72">
        <f t="shared" si="16"/>
        <v>144.31399999999999</v>
      </c>
      <c r="X15" s="72">
        <f t="shared" si="17"/>
        <v>29.352</v>
      </c>
      <c r="Y15" s="72">
        <f t="shared" si="18"/>
        <v>173.666</v>
      </c>
      <c r="Z15" s="73">
        <f t="shared" si="19"/>
        <v>2619.6660000000002</v>
      </c>
      <c r="AA15" s="83">
        <f t="shared" si="20"/>
        <v>-2619.6660000000002</v>
      </c>
      <c r="AB15" s="71">
        <f t="shared" si="21"/>
        <v>3611</v>
      </c>
      <c r="AC15" s="72">
        <f t="shared" si="22"/>
        <v>3668</v>
      </c>
      <c r="AD15" s="72">
        <f t="shared" si="23"/>
        <v>216.41199999999998</v>
      </c>
      <c r="AE15" s="72">
        <f t="shared" si="24"/>
        <v>44.015999999999998</v>
      </c>
      <c r="AF15" s="72">
        <f t="shared" si="25"/>
        <v>260.428</v>
      </c>
      <c r="AG15" s="73">
        <f t="shared" si="26"/>
        <v>3928.4279999999999</v>
      </c>
      <c r="AH15" s="83">
        <f t="shared" si="27"/>
        <v>-3928.4279999999999</v>
      </c>
    </row>
    <row r="16" spans="1:34" ht="12" customHeight="1" x14ac:dyDescent="0.15">
      <c r="A16" s="35"/>
      <c r="B16" s="112"/>
      <c r="C16" s="113"/>
      <c r="D16" s="114"/>
      <c r="E16" s="115"/>
      <c r="F16" s="116"/>
      <c r="G16" s="117"/>
      <c r="H16" s="118"/>
      <c r="I16" s="115"/>
      <c r="J16" s="116"/>
      <c r="K16" s="113"/>
      <c r="L16" s="44"/>
      <c r="M16" s="84"/>
      <c r="N16" s="85" t="s">
        <v>168</v>
      </c>
      <c r="O16" s="146">
        <f>N33</f>
        <v>19</v>
      </c>
      <c r="P16" s="44"/>
      <c r="Q16" s="44"/>
      <c r="R16" s="44"/>
      <c r="S16" s="44"/>
      <c r="T16" s="44"/>
      <c r="U16" s="85" t="s">
        <v>168</v>
      </c>
      <c r="V16" s="146">
        <f>U33</f>
        <v>38</v>
      </c>
      <c r="W16" s="44"/>
      <c r="X16" s="44"/>
      <c r="Y16" s="44"/>
      <c r="Z16" s="44"/>
      <c r="AA16" s="44"/>
      <c r="AB16" s="85" t="s">
        <v>168</v>
      </c>
      <c r="AC16" s="146">
        <f>AB33</f>
        <v>57</v>
      </c>
      <c r="AD16" s="44"/>
      <c r="AE16" s="44"/>
      <c r="AF16" s="44"/>
      <c r="AG16" s="44"/>
      <c r="AH16" s="44"/>
    </row>
    <row r="17" spans="1:34" ht="12" customHeight="1" x14ac:dyDescent="0.15">
      <c r="A17" s="249" t="s">
        <v>96</v>
      </c>
      <c r="B17" s="252" t="s">
        <v>97</v>
      </c>
      <c r="C17" s="252"/>
      <c r="D17" s="29">
        <v>40</v>
      </c>
      <c r="E17" s="30">
        <f t="shared" si="0"/>
        <v>421</v>
      </c>
      <c r="F17" s="31">
        <f t="shared" si="1"/>
        <v>378</v>
      </c>
      <c r="G17" s="32">
        <f t="shared" si="2"/>
        <v>43</v>
      </c>
      <c r="H17" s="33">
        <f t="shared" si="3"/>
        <v>336</v>
      </c>
      <c r="I17" s="30">
        <f t="shared" si="4"/>
        <v>85</v>
      </c>
      <c r="J17" s="31">
        <f t="shared" si="5"/>
        <v>294</v>
      </c>
      <c r="K17" s="29">
        <f t="shared" si="6"/>
        <v>127</v>
      </c>
      <c r="L17" s="86">
        <v>1</v>
      </c>
      <c r="M17" s="44"/>
      <c r="N17" s="86">
        <f t="shared" si="7"/>
        <v>43</v>
      </c>
      <c r="O17" s="44"/>
      <c r="P17" s="86">
        <f>SUM(N17*P5)</f>
        <v>2.5369999999999999</v>
      </c>
      <c r="Q17" s="86">
        <f>SUM(N17*Q5)</f>
        <v>0.51600000000000001</v>
      </c>
      <c r="R17" s="86">
        <f>SUM(N17,P17,Q17)</f>
        <v>46.052999999999997</v>
      </c>
      <c r="S17" s="44"/>
      <c r="T17" s="44"/>
      <c r="U17" s="86">
        <f t="shared" si="14"/>
        <v>85</v>
      </c>
      <c r="V17" s="44"/>
      <c r="W17" s="86">
        <f>SUM(U17*W5)</f>
        <v>5.0149999999999997</v>
      </c>
      <c r="X17" s="86">
        <f>SUM(U17*X5)</f>
        <v>1.02</v>
      </c>
      <c r="Y17" s="86">
        <f>SUM(U17,W17,X17)</f>
        <v>91.034999999999997</v>
      </c>
      <c r="Z17" s="44"/>
      <c r="AA17" s="44"/>
      <c r="AB17" s="86">
        <f t="shared" si="21"/>
        <v>127</v>
      </c>
      <c r="AC17" s="44"/>
      <c r="AD17" s="86">
        <f>SUM(AB17*AD5)</f>
        <v>7.4929999999999994</v>
      </c>
      <c r="AE17" s="86">
        <f>SUM(AB17*AE5)</f>
        <v>1.524</v>
      </c>
      <c r="AF17" s="86">
        <f>SUM(AB17,AD17,AE17)</f>
        <v>136.017</v>
      </c>
      <c r="AG17" s="44"/>
      <c r="AH17" s="44"/>
    </row>
    <row r="18" spans="1:34" ht="12" customHeight="1" x14ac:dyDescent="0.15">
      <c r="A18" s="250"/>
      <c r="B18" s="239" t="s">
        <v>98</v>
      </c>
      <c r="C18" s="239"/>
      <c r="D18" s="119">
        <v>55</v>
      </c>
      <c r="E18" s="120">
        <f t="shared" si="0"/>
        <v>579</v>
      </c>
      <c r="F18" s="121">
        <f t="shared" si="1"/>
        <v>521</v>
      </c>
      <c r="G18" s="122">
        <f t="shared" si="2"/>
        <v>58</v>
      </c>
      <c r="H18" s="123">
        <f t="shared" si="3"/>
        <v>463</v>
      </c>
      <c r="I18" s="120">
        <f t="shared" si="4"/>
        <v>116</v>
      </c>
      <c r="J18" s="121">
        <f t="shared" si="5"/>
        <v>405</v>
      </c>
      <c r="K18" s="119">
        <f t="shared" si="6"/>
        <v>174</v>
      </c>
      <c r="L18" s="86">
        <v>0</v>
      </c>
      <c r="M18" s="44"/>
      <c r="N18" s="86">
        <f t="shared" si="7"/>
        <v>0</v>
      </c>
      <c r="O18" s="44"/>
      <c r="P18" s="44"/>
      <c r="Q18" s="44"/>
      <c r="R18" s="44"/>
      <c r="S18" s="44"/>
      <c r="T18" s="44"/>
      <c r="U18" s="86">
        <f t="shared" si="14"/>
        <v>0</v>
      </c>
      <c r="V18" s="44"/>
      <c r="W18" s="44"/>
      <c r="X18" s="44"/>
      <c r="Y18" s="44"/>
      <c r="Z18" s="44"/>
      <c r="AA18" s="44"/>
      <c r="AB18" s="86">
        <f t="shared" si="21"/>
        <v>0</v>
      </c>
      <c r="AC18" s="44"/>
      <c r="AD18" s="44"/>
      <c r="AE18" s="44"/>
      <c r="AF18" s="44"/>
      <c r="AG18" s="44"/>
      <c r="AH18" s="44"/>
    </row>
    <row r="19" spans="1:34" ht="12" customHeight="1" x14ac:dyDescent="0.15">
      <c r="A19" s="250"/>
      <c r="B19" s="239" t="s">
        <v>99</v>
      </c>
      <c r="C19" s="239"/>
      <c r="D19" s="36">
        <v>56</v>
      </c>
      <c r="E19" s="24">
        <f t="shared" si="0"/>
        <v>590</v>
      </c>
      <c r="F19" s="25">
        <f t="shared" si="1"/>
        <v>531</v>
      </c>
      <c r="G19" s="26">
        <f t="shared" si="2"/>
        <v>59</v>
      </c>
      <c r="H19" s="27">
        <f t="shared" si="3"/>
        <v>472</v>
      </c>
      <c r="I19" s="24">
        <f t="shared" si="4"/>
        <v>118</v>
      </c>
      <c r="J19" s="25">
        <f t="shared" si="5"/>
        <v>413</v>
      </c>
      <c r="K19" s="36">
        <f t="shared" si="6"/>
        <v>177</v>
      </c>
      <c r="L19" s="44">
        <v>0</v>
      </c>
      <c r="M19" s="44"/>
      <c r="N19" s="44">
        <f t="shared" si="7"/>
        <v>0</v>
      </c>
      <c r="O19" s="44"/>
      <c r="P19" s="44"/>
      <c r="Q19" s="44"/>
      <c r="R19" s="44"/>
      <c r="S19" s="44"/>
      <c r="T19" s="44"/>
      <c r="U19" s="44">
        <f t="shared" si="14"/>
        <v>0</v>
      </c>
      <c r="V19" s="44"/>
      <c r="W19" s="44"/>
      <c r="X19" s="44"/>
      <c r="Y19" s="44"/>
      <c r="Z19" s="44"/>
      <c r="AA19" s="44"/>
      <c r="AB19" s="44">
        <f t="shared" si="21"/>
        <v>0</v>
      </c>
      <c r="AC19" s="44"/>
      <c r="AD19" s="44"/>
      <c r="AE19" s="44"/>
      <c r="AF19" s="44"/>
      <c r="AG19" s="44"/>
      <c r="AH19" s="44"/>
    </row>
    <row r="20" spans="1:34" ht="12" customHeight="1" x14ac:dyDescent="0.15">
      <c r="A20" s="250"/>
      <c r="B20" s="239" t="s">
        <v>100</v>
      </c>
      <c r="C20" s="239"/>
      <c r="D20" s="36">
        <v>85</v>
      </c>
      <c r="E20" s="24">
        <f t="shared" si="0"/>
        <v>895</v>
      </c>
      <c r="F20" s="25">
        <f t="shared" si="1"/>
        <v>805</v>
      </c>
      <c r="G20" s="26">
        <f t="shared" si="2"/>
        <v>90</v>
      </c>
      <c r="H20" s="27">
        <f t="shared" si="3"/>
        <v>716</v>
      </c>
      <c r="I20" s="24">
        <f t="shared" si="4"/>
        <v>179</v>
      </c>
      <c r="J20" s="25">
        <f t="shared" si="5"/>
        <v>626</v>
      </c>
      <c r="K20" s="36">
        <f t="shared" si="6"/>
        <v>269</v>
      </c>
      <c r="L20" s="44">
        <v>0</v>
      </c>
      <c r="M20" s="44"/>
      <c r="N20" s="44">
        <f t="shared" si="7"/>
        <v>0</v>
      </c>
      <c r="O20" s="44"/>
      <c r="P20" s="44"/>
      <c r="Q20" s="44"/>
      <c r="R20" s="44"/>
      <c r="S20" s="44"/>
      <c r="T20" s="44"/>
      <c r="U20" s="44">
        <f t="shared" si="14"/>
        <v>0</v>
      </c>
      <c r="V20" s="44"/>
      <c r="W20" s="44"/>
      <c r="X20" s="44"/>
      <c r="Y20" s="44"/>
      <c r="Z20" s="44"/>
      <c r="AA20" s="44"/>
      <c r="AB20" s="44">
        <f t="shared" si="21"/>
        <v>0</v>
      </c>
      <c r="AC20" s="44"/>
      <c r="AD20" s="44"/>
      <c r="AE20" s="44"/>
      <c r="AF20" s="44"/>
      <c r="AG20" s="44"/>
      <c r="AH20" s="44"/>
    </row>
    <row r="21" spans="1:34" ht="12" customHeight="1" x14ac:dyDescent="0.15">
      <c r="A21" s="250"/>
      <c r="B21" s="239" t="s">
        <v>101</v>
      </c>
      <c r="C21" s="239"/>
      <c r="D21" s="36">
        <v>20</v>
      </c>
      <c r="E21" s="24">
        <f t="shared" si="0"/>
        <v>210</v>
      </c>
      <c r="F21" s="25">
        <f t="shared" si="1"/>
        <v>189</v>
      </c>
      <c r="G21" s="26">
        <f t="shared" si="2"/>
        <v>21</v>
      </c>
      <c r="H21" s="27">
        <f t="shared" si="3"/>
        <v>168</v>
      </c>
      <c r="I21" s="24">
        <f t="shared" si="4"/>
        <v>42</v>
      </c>
      <c r="J21" s="25">
        <f t="shared" si="5"/>
        <v>147</v>
      </c>
      <c r="K21" s="36">
        <f t="shared" si="6"/>
        <v>63</v>
      </c>
      <c r="L21" s="44">
        <v>0</v>
      </c>
      <c r="M21" s="44"/>
      <c r="N21" s="44">
        <f t="shared" si="7"/>
        <v>0</v>
      </c>
      <c r="O21" s="44"/>
      <c r="P21" s="44"/>
      <c r="Q21" s="44"/>
      <c r="R21" s="44"/>
      <c r="S21" s="44"/>
      <c r="T21" s="44"/>
      <c r="U21" s="44">
        <f t="shared" si="14"/>
        <v>0</v>
      </c>
      <c r="V21" s="44"/>
      <c r="W21" s="44"/>
      <c r="X21" s="44"/>
      <c r="Y21" s="44"/>
      <c r="Z21" s="44"/>
      <c r="AA21" s="44"/>
      <c r="AB21" s="44">
        <f t="shared" si="21"/>
        <v>0</v>
      </c>
      <c r="AC21" s="44"/>
      <c r="AD21" s="44"/>
      <c r="AE21" s="44"/>
      <c r="AF21" s="44"/>
      <c r="AG21" s="44"/>
      <c r="AH21" s="44"/>
    </row>
    <row r="22" spans="1:34" ht="12" customHeight="1" x14ac:dyDescent="0.15">
      <c r="A22" s="250"/>
      <c r="B22" s="240" t="s">
        <v>102</v>
      </c>
      <c r="C22" s="241"/>
      <c r="D22" s="36">
        <v>30</v>
      </c>
      <c r="E22" s="24">
        <f t="shared" si="0"/>
        <v>316</v>
      </c>
      <c r="F22" s="25">
        <f t="shared" si="1"/>
        <v>284</v>
      </c>
      <c r="G22" s="26">
        <f t="shared" si="2"/>
        <v>32</v>
      </c>
      <c r="H22" s="27">
        <f t="shared" si="3"/>
        <v>252</v>
      </c>
      <c r="I22" s="24">
        <f t="shared" si="4"/>
        <v>64</v>
      </c>
      <c r="J22" s="25">
        <f t="shared" si="5"/>
        <v>221</v>
      </c>
      <c r="K22" s="36">
        <f t="shared" si="6"/>
        <v>95</v>
      </c>
      <c r="L22" s="44">
        <v>0</v>
      </c>
      <c r="M22" s="44"/>
      <c r="N22" s="44">
        <f t="shared" si="7"/>
        <v>0</v>
      </c>
      <c r="O22" s="44"/>
      <c r="P22" s="44"/>
      <c r="Q22" s="44"/>
      <c r="R22" s="44"/>
      <c r="S22" s="44"/>
      <c r="T22" s="44"/>
      <c r="U22" s="44">
        <f t="shared" si="14"/>
        <v>0</v>
      </c>
      <c r="V22" s="44"/>
      <c r="W22" s="44"/>
      <c r="X22" s="44"/>
      <c r="Y22" s="44"/>
      <c r="Z22" s="44"/>
      <c r="AA22" s="44"/>
      <c r="AB22" s="44">
        <f t="shared" si="21"/>
        <v>0</v>
      </c>
      <c r="AC22" s="44"/>
      <c r="AD22" s="44"/>
      <c r="AE22" s="44"/>
      <c r="AF22" s="44"/>
      <c r="AG22" s="44"/>
      <c r="AH22" s="44"/>
    </row>
    <row r="23" spans="1:34" ht="12" customHeight="1" x14ac:dyDescent="0.15">
      <c r="A23" s="250"/>
      <c r="B23" s="240" t="s">
        <v>103</v>
      </c>
      <c r="C23" s="241"/>
      <c r="D23" s="36">
        <v>60</v>
      </c>
      <c r="E23" s="24">
        <f t="shared" si="0"/>
        <v>632</v>
      </c>
      <c r="F23" s="25">
        <f t="shared" si="1"/>
        <v>568</v>
      </c>
      <c r="G23" s="26">
        <f t="shared" si="2"/>
        <v>64</v>
      </c>
      <c r="H23" s="27">
        <f t="shared" si="3"/>
        <v>505</v>
      </c>
      <c r="I23" s="24">
        <f t="shared" si="4"/>
        <v>127</v>
      </c>
      <c r="J23" s="25">
        <f t="shared" si="5"/>
        <v>442</v>
      </c>
      <c r="K23" s="36">
        <f t="shared" si="6"/>
        <v>190</v>
      </c>
      <c r="L23" s="44">
        <v>0</v>
      </c>
      <c r="M23" s="44"/>
      <c r="N23" s="44">
        <f t="shared" si="7"/>
        <v>0</v>
      </c>
      <c r="O23" s="44"/>
      <c r="P23" s="44"/>
      <c r="Q23" s="44"/>
      <c r="R23" s="44"/>
      <c r="S23" s="44"/>
      <c r="T23" s="44"/>
      <c r="U23" s="44">
        <f t="shared" si="14"/>
        <v>0</v>
      </c>
      <c r="V23" s="44"/>
      <c r="W23" s="44"/>
      <c r="X23" s="44"/>
      <c r="Y23" s="44"/>
      <c r="Z23" s="44"/>
      <c r="AA23" s="44"/>
      <c r="AB23" s="44">
        <f t="shared" si="21"/>
        <v>0</v>
      </c>
      <c r="AC23" s="44"/>
      <c r="AD23" s="44"/>
      <c r="AE23" s="44"/>
      <c r="AF23" s="44"/>
      <c r="AG23" s="44"/>
      <c r="AH23" s="44"/>
    </row>
    <row r="24" spans="1:34" ht="12" customHeight="1" x14ac:dyDescent="0.15">
      <c r="A24" s="250"/>
      <c r="B24" s="240" t="s">
        <v>104</v>
      </c>
      <c r="C24" s="241"/>
      <c r="D24" s="36">
        <v>3</v>
      </c>
      <c r="E24" s="24">
        <f t="shared" si="0"/>
        <v>31</v>
      </c>
      <c r="F24" s="25">
        <f t="shared" si="1"/>
        <v>27</v>
      </c>
      <c r="G24" s="26">
        <f t="shared" si="2"/>
        <v>4</v>
      </c>
      <c r="H24" s="27">
        <f t="shared" si="3"/>
        <v>24</v>
      </c>
      <c r="I24" s="24">
        <f t="shared" si="4"/>
        <v>7</v>
      </c>
      <c r="J24" s="25">
        <f t="shared" si="5"/>
        <v>21</v>
      </c>
      <c r="K24" s="36">
        <f t="shared" si="6"/>
        <v>10</v>
      </c>
      <c r="L24" s="44">
        <v>0</v>
      </c>
      <c r="M24" s="44"/>
      <c r="N24" s="44">
        <f t="shared" si="7"/>
        <v>0</v>
      </c>
      <c r="O24" s="44"/>
      <c r="P24" s="44"/>
      <c r="Q24" s="44"/>
      <c r="R24" s="44"/>
      <c r="S24" s="44"/>
      <c r="T24" s="44"/>
      <c r="U24" s="44">
        <f t="shared" si="14"/>
        <v>0</v>
      </c>
      <c r="V24" s="44"/>
      <c r="W24" s="44"/>
      <c r="X24" s="44"/>
      <c r="Y24" s="44"/>
      <c r="Z24" s="44"/>
      <c r="AA24" s="44"/>
      <c r="AB24" s="44">
        <f t="shared" si="21"/>
        <v>0</v>
      </c>
      <c r="AC24" s="44"/>
      <c r="AD24" s="44"/>
      <c r="AE24" s="44"/>
      <c r="AF24" s="44"/>
      <c r="AG24" s="44"/>
      <c r="AH24" s="44"/>
    </row>
    <row r="25" spans="1:34" ht="12" customHeight="1" x14ac:dyDescent="0.15">
      <c r="A25" s="250"/>
      <c r="B25" s="239" t="s">
        <v>105</v>
      </c>
      <c r="C25" s="239"/>
      <c r="D25" s="36">
        <v>200</v>
      </c>
      <c r="E25" s="24">
        <f t="shared" si="0"/>
        <v>2108</v>
      </c>
      <c r="F25" s="25">
        <f t="shared" si="1"/>
        <v>1897</v>
      </c>
      <c r="G25" s="26">
        <f t="shared" si="2"/>
        <v>211</v>
      </c>
      <c r="H25" s="27">
        <f t="shared" si="3"/>
        <v>1686</v>
      </c>
      <c r="I25" s="24">
        <f t="shared" si="4"/>
        <v>422</v>
      </c>
      <c r="J25" s="25">
        <f t="shared" si="5"/>
        <v>1475</v>
      </c>
      <c r="K25" s="36">
        <f t="shared" si="6"/>
        <v>633</v>
      </c>
      <c r="L25" s="44">
        <v>0</v>
      </c>
      <c r="M25" s="44"/>
      <c r="N25" s="44">
        <f t="shared" si="7"/>
        <v>0</v>
      </c>
      <c r="O25" s="44"/>
      <c r="P25" s="44"/>
      <c r="Q25" s="44"/>
      <c r="R25" s="44"/>
      <c r="S25" s="44"/>
      <c r="T25" s="44"/>
      <c r="U25" s="44">
        <f t="shared" si="14"/>
        <v>0</v>
      </c>
      <c r="V25" s="44"/>
      <c r="W25" s="44"/>
      <c r="X25" s="44"/>
      <c r="Y25" s="44"/>
      <c r="Z25" s="44"/>
      <c r="AA25" s="44"/>
      <c r="AB25" s="44">
        <f t="shared" si="21"/>
        <v>0</v>
      </c>
      <c r="AC25" s="44"/>
      <c r="AD25" s="44"/>
      <c r="AE25" s="44"/>
      <c r="AF25" s="44"/>
      <c r="AG25" s="44"/>
      <c r="AH25" s="44"/>
    </row>
    <row r="26" spans="1:34" ht="12" customHeight="1" x14ac:dyDescent="0.15">
      <c r="A26" s="250"/>
      <c r="B26" s="239" t="s">
        <v>169</v>
      </c>
      <c r="C26" s="239"/>
      <c r="D26" s="36">
        <v>100</v>
      </c>
      <c r="E26" s="24">
        <f t="shared" si="0"/>
        <v>1054</v>
      </c>
      <c r="F26" s="25">
        <f t="shared" si="1"/>
        <v>948</v>
      </c>
      <c r="G26" s="26">
        <f t="shared" si="2"/>
        <v>106</v>
      </c>
      <c r="H26" s="27">
        <f t="shared" si="3"/>
        <v>843</v>
      </c>
      <c r="I26" s="24">
        <f t="shared" si="4"/>
        <v>211</v>
      </c>
      <c r="J26" s="25">
        <f t="shared" si="5"/>
        <v>737</v>
      </c>
      <c r="K26" s="36">
        <f t="shared" si="6"/>
        <v>317</v>
      </c>
      <c r="L26" s="44">
        <v>0</v>
      </c>
      <c r="M26" s="44"/>
      <c r="N26" s="44">
        <f t="shared" ref="N26:N27" si="28">SUM(G26*L26)</f>
        <v>0</v>
      </c>
      <c r="O26" s="44"/>
      <c r="P26" s="44"/>
      <c r="Q26" s="44"/>
      <c r="R26" s="44"/>
      <c r="S26" s="44"/>
      <c r="T26" s="44"/>
      <c r="U26" s="44">
        <f t="shared" ref="U26:U27" si="29">SUM(I26*L26)</f>
        <v>0</v>
      </c>
      <c r="V26" s="44"/>
      <c r="W26" s="44"/>
      <c r="X26" s="44"/>
      <c r="Y26" s="44"/>
      <c r="Z26" s="44"/>
      <c r="AA26" s="44"/>
      <c r="AB26" s="44">
        <f t="shared" ref="AB26:AB27" si="30">SUM(K26*L26)</f>
        <v>0</v>
      </c>
      <c r="AC26" s="44"/>
      <c r="AD26" s="44"/>
      <c r="AE26" s="44"/>
      <c r="AF26" s="44"/>
      <c r="AG26" s="44"/>
      <c r="AH26" s="44"/>
    </row>
    <row r="27" spans="1:34" ht="12" customHeight="1" x14ac:dyDescent="0.15">
      <c r="A27" s="250"/>
      <c r="B27" s="239" t="s">
        <v>106</v>
      </c>
      <c r="C27" s="239"/>
      <c r="D27" s="36">
        <v>60</v>
      </c>
      <c r="E27" s="24">
        <f t="shared" si="0"/>
        <v>632</v>
      </c>
      <c r="F27" s="25">
        <f t="shared" si="1"/>
        <v>568</v>
      </c>
      <c r="G27" s="26">
        <f t="shared" si="2"/>
        <v>64</v>
      </c>
      <c r="H27" s="27">
        <f t="shared" si="3"/>
        <v>505</v>
      </c>
      <c r="I27" s="24">
        <f t="shared" si="4"/>
        <v>127</v>
      </c>
      <c r="J27" s="25">
        <f t="shared" si="5"/>
        <v>442</v>
      </c>
      <c r="K27" s="36">
        <f t="shared" si="6"/>
        <v>190</v>
      </c>
      <c r="L27" s="44">
        <v>0</v>
      </c>
      <c r="M27" s="44"/>
      <c r="N27" s="44">
        <f t="shared" si="28"/>
        <v>0</v>
      </c>
      <c r="O27" s="44"/>
      <c r="P27" s="44"/>
      <c r="Q27" s="44"/>
      <c r="R27" s="44"/>
      <c r="S27" s="44"/>
      <c r="T27" s="44"/>
      <c r="U27" s="44">
        <f t="shared" si="29"/>
        <v>0</v>
      </c>
      <c r="V27" s="44"/>
      <c r="W27" s="44"/>
      <c r="X27" s="44"/>
      <c r="Y27" s="44"/>
      <c r="Z27" s="44"/>
      <c r="AA27" s="44"/>
      <c r="AB27" s="44">
        <f t="shared" si="30"/>
        <v>0</v>
      </c>
      <c r="AC27" s="44"/>
      <c r="AD27" s="44"/>
      <c r="AE27" s="44"/>
      <c r="AF27" s="44"/>
      <c r="AG27" s="44"/>
      <c r="AH27" s="44"/>
    </row>
    <row r="28" spans="1:34" ht="12" customHeight="1" x14ac:dyDescent="0.15">
      <c r="A28" s="250"/>
      <c r="B28" s="239" t="s">
        <v>107</v>
      </c>
      <c r="C28" s="239"/>
      <c r="D28" s="36">
        <v>45</v>
      </c>
      <c r="E28" s="24">
        <f t="shared" si="0"/>
        <v>474</v>
      </c>
      <c r="F28" s="25">
        <f t="shared" si="1"/>
        <v>426</v>
      </c>
      <c r="G28" s="26">
        <f t="shared" si="2"/>
        <v>48</v>
      </c>
      <c r="H28" s="27">
        <f t="shared" si="3"/>
        <v>379</v>
      </c>
      <c r="I28" s="24">
        <f t="shared" si="4"/>
        <v>95</v>
      </c>
      <c r="J28" s="25">
        <f>ROUNDDOWN(E28*$J$5,0)</f>
        <v>331</v>
      </c>
      <c r="K28" s="36">
        <f t="shared" si="6"/>
        <v>143</v>
      </c>
      <c r="L28" s="44">
        <v>0</v>
      </c>
      <c r="M28" s="44"/>
      <c r="N28" s="44">
        <f t="shared" si="7"/>
        <v>0</v>
      </c>
      <c r="O28" s="44"/>
      <c r="P28" s="44"/>
      <c r="Q28" s="44"/>
      <c r="R28" s="44"/>
      <c r="S28" s="44"/>
      <c r="T28" s="44"/>
      <c r="U28" s="44">
        <f t="shared" si="14"/>
        <v>0</v>
      </c>
      <c r="V28" s="44"/>
      <c r="W28" s="44"/>
      <c r="X28" s="44"/>
      <c r="Y28" s="44"/>
      <c r="Z28" s="44"/>
      <c r="AA28" s="44"/>
      <c r="AB28" s="44">
        <f t="shared" si="21"/>
        <v>0</v>
      </c>
      <c r="AC28" s="44"/>
      <c r="AD28" s="44"/>
      <c r="AE28" s="44"/>
      <c r="AF28" s="44"/>
      <c r="AG28" s="44"/>
      <c r="AH28" s="44"/>
    </row>
    <row r="29" spans="1:34" ht="12" customHeight="1" x14ac:dyDescent="0.15">
      <c r="A29" s="250"/>
      <c r="B29" s="239" t="s">
        <v>108</v>
      </c>
      <c r="C29" s="239"/>
      <c r="D29" s="36">
        <v>60</v>
      </c>
      <c r="E29" s="24">
        <f t="shared" si="0"/>
        <v>632</v>
      </c>
      <c r="F29" s="25">
        <f t="shared" si="1"/>
        <v>568</v>
      </c>
      <c r="G29" s="26">
        <f t="shared" si="2"/>
        <v>64</v>
      </c>
      <c r="H29" s="27">
        <f t="shared" si="3"/>
        <v>505</v>
      </c>
      <c r="I29" s="24">
        <f t="shared" si="4"/>
        <v>127</v>
      </c>
      <c r="J29" s="25">
        <f t="shared" si="5"/>
        <v>442</v>
      </c>
      <c r="K29" s="36">
        <f t="shared" si="6"/>
        <v>190</v>
      </c>
      <c r="L29" s="44">
        <v>0</v>
      </c>
      <c r="M29" s="44"/>
      <c r="N29" s="44">
        <f t="shared" si="7"/>
        <v>0</v>
      </c>
      <c r="O29" s="44"/>
      <c r="P29" s="44"/>
      <c r="Q29" s="44"/>
      <c r="R29" s="44"/>
      <c r="S29" s="44"/>
      <c r="T29" s="44"/>
      <c r="U29" s="44">
        <f t="shared" si="14"/>
        <v>0</v>
      </c>
      <c r="V29" s="44"/>
      <c r="W29" s="44"/>
      <c r="X29" s="44"/>
      <c r="Y29" s="44"/>
      <c r="Z29" s="44"/>
      <c r="AA29" s="44"/>
      <c r="AB29" s="44">
        <f t="shared" si="21"/>
        <v>0</v>
      </c>
      <c r="AC29" s="44"/>
      <c r="AD29" s="44"/>
      <c r="AE29" s="44"/>
      <c r="AF29" s="44"/>
      <c r="AG29" s="44"/>
      <c r="AH29" s="44"/>
    </row>
    <row r="30" spans="1:34" ht="12" customHeight="1" x14ac:dyDescent="0.15">
      <c r="A30" s="250"/>
      <c r="B30" s="239" t="s">
        <v>109</v>
      </c>
      <c r="C30" s="239"/>
      <c r="D30" s="36">
        <v>13</v>
      </c>
      <c r="E30" s="24">
        <f t="shared" si="0"/>
        <v>137</v>
      </c>
      <c r="F30" s="25">
        <f t="shared" si="1"/>
        <v>123</v>
      </c>
      <c r="G30" s="26">
        <f t="shared" si="2"/>
        <v>14</v>
      </c>
      <c r="H30" s="27">
        <f t="shared" si="3"/>
        <v>109</v>
      </c>
      <c r="I30" s="24">
        <f t="shared" si="4"/>
        <v>28</v>
      </c>
      <c r="J30" s="25">
        <f t="shared" si="5"/>
        <v>95</v>
      </c>
      <c r="K30" s="36">
        <f t="shared" si="6"/>
        <v>42</v>
      </c>
      <c r="L30" s="23">
        <v>0</v>
      </c>
      <c r="N30" s="23">
        <f t="shared" si="7"/>
        <v>0</v>
      </c>
      <c r="U30" s="23">
        <f t="shared" si="14"/>
        <v>0</v>
      </c>
      <c r="AB30" s="23">
        <f t="shared" si="21"/>
        <v>0</v>
      </c>
    </row>
    <row r="31" spans="1:34" ht="12" customHeight="1" x14ac:dyDescent="0.15">
      <c r="A31" s="250"/>
      <c r="B31" s="240" t="s">
        <v>110</v>
      </c>
      <c r="C31" s="241"/>
      <c r="D31" s="36">
        <v>40</v>
      </c>
      <c r="E31" s="24">
        <f t="shared" si="0"/>
        <v>421</v>
      </c>
      <c r="F31" s="25">
        <f t="shared" si="1"/>
        <v>378</v>
      </c>
      <c r="G31" s="26">
        <f t="shared" si="2"/>
        <v>43</v>
      </c>
      <c r="H31" s="27">
        <f t="shared" si="3"/>
        <v>336</v>
      </c>
      <c r="I31" s="24">
        <f t="shared" si="4"/>
        <v>85</v>
      </c>
      <c r="J31" s="25">
        <f t="shared" si="5"/>
        <v>294</v>
      </c>
      <c r="K31" s="36">
        <f t="shared" si="6"/>
        <v>127</v>
      </c>
      <c r="L31" s="144">
        <v>1</v>
      </c>
      <c r="N31" s="144">
        <f t="shared" si="7"/>
        <v>43</v>
      </c>
      <c r="P31" s="144">
        <f>SUM(N31*P5)</f>
        <v>2.5369999999999999</v>
      </c>
      <c r="Q31" s="144">
        <f>SUM(N31*Q5)</f>
        <v>0.51600000000000001</v>
      </c>
      <c r="R31" s="144">
        <f>SUM(P31:Q31)</f>
        <v>3.0529999999999999</v>
      </c>
      <c r="U31" s="23">
        <f t="shared" si="14"/>
        <v>85</v>
      </c>
      <c r="W31" s="144">
        <f>SUM(U31*W5)</f>
        <v>5.0149999999999997</v>
      </c>
      <c r="X31" s="144">
        <f>SUM(U31*X5)</f>
        <v>1.02</v>
      </c>
      <c r="Y31" s="144">
        <f>SUM(W31:X31)</f>
        <v>6.0350000000000001</v>
      </c>
      <c r="AB31" s="144">
        <f t="shared" si="21"/>
        <v>127</v>
      </c>
      <c r="AD31" s="144">
        <f>SUM(AB31*AD5)</f>
        <v>7.4929999999999994</v>
      </c>
      <c r="AE31" s="144">
        <f>SUM(AB31*AE5)</f>
        <v>1.524</v>
      </c>
      <c r="AF31" s="144">
        <f>SUM(AD31:AE31)</f>
        <v>9.0169999999999995</v>
      </c>
    </row>
    <row r="32" spans="1:34" ht="12" customHeight="1" x14ac:dyDescent="0.15">
      <c r="A32" s="250"/>
      <c r="B32" s="239" t="s">
        <v>111</v>
      </c>
      <c r="C32" s="239"/>
      <c r="D32" s="36">
        <v>22</v>
      </c>
      <c r="E32" s="24">
        <f t="shared" si="0"/>
        <v>231</v>
      </c>
      <c r="F32" s="25">
        <f t="shared" si="1"/>
        <v>207</v>
      </c>
      <c r="G32" s="26">
        <f t="shared" si="2"/>
        <v>24</v>
      </c>
      <c r="H32" s="27">
        <f t="shared" si="3"/>
        <v>184</v>
      </c>
      <c r="I32" s="24">
        <f t="shared" si="4"/>
        <v>47</v>
      </c>
      <c r="J32" s="25">
        <f t="shared" si="5"/>
        <v>161</v>
      </c>
      <c r="K32" s="36">
        <f t="shared" si="6"/>
        <v>70</v>
      </c>
      <c r="L32" s="23">
        <v>0</v>
      </c>
      <c r="N32" s="23">
        <f t="shared" si="7"/>
        <v>0</v>
      </c>
      <c r="U32" s="144">
        <f t="shared" si="14"/>
        <v>0</v>
      </c>
      <c r="AB32" s="23">
        <f t="shared" si="21"/>
        <v>0</v>
      </c>
    </row>
    <row r="33" spans="1:31" ht="12" customHeight="1" x14ac:dyDescent="0.15">
      <c r="A33" s="250"/>
      <c r="B33" s="239" t="s">
        <v>112</v>
      </c>
      <c r="C33" s="239"/>
      <c r="D33" s="36">
        <v>18</v>
      </c>
      <c r="E33" s="24">
        <f t="shared" si="0"/>
        <v>189</v>
      </c>
      <c r="F33" s="25">
        <f t="shared" si="1"/>
        <v>170</v>
      </c>
      <c r="G33" s="26">
        <f t="shared" si="2"/>
        <v>19</v>
      </c>
      <c r="H33" s="27">
        <f t="shared" si="3"/>
        <v>151</v>
      </c>
      <c r="I33" s="24">
        <f t="shared" si="4"/>
        <v>38</v>
      </c>
      <c r="J33" s="25">
        <f t="shared" si="5"/>
        <v>132</v>
      </c>
      <c r="K33" s="36">
        <f t="shared" si="6"/>
        <v>57</v>
      </c>
      <c r="L33" s="145">
        <v>1</v>
      </c>
      <c r="N33" s="145">
        <f t="shared" si="7"/>
        <v>19</v>
      </c>
      <c r="U33" s="145">
        <f t="shared" si="14"/>
        <v>38</v>
      </c>
      <c r="AB33" s="145">
        <f t="shared" si="21"/>
        <v>57</v>
      </c>
    </row>
    <row r="34" spans="1:31" ht="12" customHeight="1" x14ac:dyDescent="0.15">
      <c r="A34" s="250"/>
      <c r="B34" s="239" t="s">
        <v>113</v>
      </c>
      <c r="C34" s="239"/>
      <c r="D34" s="37">
        <v>6</v>
      </c>
      <c r="E34" s="24">
        <f t="shared" si="0"/>
        <v>63</v>
      </c>
      <c r="F34" s="25">
        <f t="shared" si="1"/>
        <v>56</v>
      </c>
      <c r="G34" s="26">
        <f t="shared" si="2"/>
        <v>7</v>
      </c>
      <c r="H34" s="27">
        <f t="shared" si="3"/>
        <v>50</v>
      </c>
      <c r="I34" s="24">
        <f t="shared" si="4"/>
        <v>13</v>
      </c>
      <c r="J34" s="25">
        <f t="shared" si="5"/>
        <v>44</v>
      </c>
      <c r="K34" s="36">
        <f t="shared" si="6"/>
        <v>19</v>
      </c>
      <c r="L34" s="23">
        <v>0</v>
      </c>
      <c r="N34" s="23">
        <f t="shared" si="7"/>
        <v>0</v>
      </c>
      <c r="U34" s="23">
        <f t="shared" si="14"/>
        <v>0</v>
      </c>
      <c r="AB34" s="23">
        <f t="shared" si="21"/>
        <v>0</v>
      </c>
    </row>
    <row r="35" spans="1:31" ht="12" customHeight="1" x14ac:dyDescent="0.15">
      <c r="A35" s="250"/>
      <c r="B35" s="246" t="s">
        <v>114</v>
      </c>
      <c r="C35" s="246"/>
      <c r="D35" s="28">
        <v>5.8999999999999997E-2</v>
      </c>
      <c r="E35" s="124"/>
      <c r="F35" s="125"/>
      <c r="G35" s="126"/>
      <c r="H35" s="127"/>
      <c r="I35" s="124"/>
      <c r="J35" s="125"/>
      <c r="K35" s="37"/>
    </row>
    <row r="36" spans="1:31" ht="12" customHeight="1" x14ac:dyDescent="0.15">
      <c r="A36" s="250"/>
      <c r="B36" s="246" t="s">
        <v>115</v>
      </c>
      <c r="C36" s="246"/>
      <c r="D36" s="28">
        <v>1.2E-2</v>
      </c>
      <c r="E36" s="124"/>
      <c r="F36" s="125"/>
      <c r="G36" s="126"/>
      <c r="H36" s="127"/>
      <c r="I36" s="26"/>
      <c r="J36" s="127"/>
      <c r="K36" s="37"/>
    </row>
    <row r="37" spans="1:31" ht="12" customHeight="1" x14ac:dyDescent="0.15">
      <c r="A37" s="251"/>
      <c r="B37" s="247" t="s">
        <v>116</v>
      </c>
      <c r="C37" s="248"/>
      <c r="D37" s="128">
        <v>1E-3</v>
      </c>
      <c r="E37" s="108"/>
      <c r="F37" s="109"/>
      <c r="G37" s="110"/>
      <c r="H37" s="109"/>
      <c r="I37" s="110"/>
      <c r="J37" s="111"/>
      <c r="K37" s="106"/>
    </row>
    <row r="38" spans="1:31" ht="12" customHeight="1" x14ac:dyDescent="0.15"/>
    <row r="39" spans="1:31" ht="12" customHeight="1" x14ac:dyDescent="0.15"/>
    <row r="40" spans="1:31" ht="12" customHeight="1" x14ac:dyDescent="0.15">
      <c r="A40" s="23" t="s">
        <v>117</v>
      </c>
    </row>
    <row r="41" spans="1:31" ht="12" customHeight="1" x14ac:dyDescent="0.15"/>
    <row r="42" spans="1:31" ht="12" customHeight="1" x14ac:dyDescent="0.15">
      <c r="C42" s="88" t="s">
        <v>78</v>
      </c>
      <c r="D42" s="89">
        <v>10.54</v>
      </c>
      <c r="J42" s="90"/>
      <c r="K42" s="90"/>
      <c r="M42" s="159"/>
      <c r="N42" s="230" t="s">
        <v>176</v>
      </c>
      <c r="O42" s="230"/>
      <c r="P42" s="230"/>
      <c r="Q42" s="230"/>
      <c r="R42" s="230"/>
      <c r="S42" s="230"/>
      <c r="T42" s="230" t="s">
        <v>177</v>
      </c>
      <c r="U42" s="230"/>
      <c r="V42" s="230"/>
      <c r="W42" s="230"/>
      <c r="X42" s="230"/>
      <c r="Y42" s="230"/>
      <c r="Z42" s="230" t="s">
        <v>178</v>
      </c>
      <c r="AA42" s="230"/>
      <c r="AB42" s="230"/>
      <c r="AC42" s="230"/>
      <c r="AD42" s="230"/>
      <c r="AE42" s="230"/>
    </row>
    <row r="43" spans="1:31" ht="12" customHeight="1" x14ac:dyDescent="0.15">
      <c r="A43" s="227"/>
      <c r="B43" s="253"/>
      <c r="C43" s="228"/>
      <c r="D43" s="91" t="s">
        <v>79</v>
      </c>
      <c r="E43" s="92" t="s">
        <v>80</v>
      </c>
      <c r="F43" s="93" t="s">
        <v>81</v>
      </c>
      <c r="G43" s="94" t="s">
        <v>82</v>
      </c>
      <c r="H43" s="95" t="s">
        <v>83</v>
      </c>
      <c r="I43" s="97" t="s">
        <v>84</v>
      </c>
      <c r="J43" s="93" t="s">
        <v>85</v>
      </c>
      <c r="K43" s="97" t="s">
        <v>86</v>
      </c>
      <c r="L43" s="44"/>
      <c r="M43" s="46"/>
      <c r="N43" s="151" t="s">
        <v>88</v>
      </c>
      <c r="O43" s="51" t="s">
        <v>160</v>
      </c>
      <c r="P43" s="229" t="s">
        <v>161</v>
      </c>
      <c r="Q43" s="229"/>
      <c r="R43" s="229"/>
      <c r="S43" s="157" t="s">
        <v>162</v>
      </c>
      <c r="T43" s="151" t="s">
        <v>88</v>
      </c>
      <c r="U43" s="51" t="s">
        <v>160</v>
      </c>
      <c r="V43" s="229" t="s">
        <v>161</v>
      </c>
      <c r="W43" s="229"/>
      <c r="X43" s="229"/>
      <c r="Y43" s="157" t="s">
        <v>162</v>
      </c>
      <c r="Z43" s="151" t="s">
        <v>88</v>
      </c>
      <c r="AA43" s="51" t="s">
        <v>160</v>
      </c>
      <c r="AB43" s="229" t="s">
        <v>161</v>
      </c>
      <c r="AC43" s="229"/>
      <c r="AD43" s="229"/>
      <c r="AE43" s="157" t="s">
        <v>162</v>
      </c>
    </row>
    <row r="44" spans="1:31" ht="12" customHeight="1" x14ac:dyDescent="0.15">
      <c r="A44" s="230"/>
      <c r="B44" s="230"/>
      <c r="C44" s="230"/>
      <c r="D44" s="129" t="s">
        <v>87</v>
      </c>
      <c r="E44" s="130">
        <v>1</v>
      </c>
      <c r="F44" s="131">
        <v>0.9</v>
      </c>
      <c r="G44" s="132">
        <v>0.1</v>
      </c>
      <c r="H44" s="133">
        <v>0.8</v>
      </c>
      <c r="I44" s="134">
        <v>0.2</v>
      </c>
      <c r="J44" s="100">
        <v>0.7</v>
      </c>
      <c r="K44" s="103">
        <v>0.3</v>
      </c>
      <c r="L44" s="44"/>
      <c r="M44" s="54"/>
      <c r="N44" s="150"/>
      <c r="O44" s="48"/>
      <c r="P44" s="55">
        <v>5.8999999999999997E-2</v>
      </c>
      <c r="Q44" s="55">
        <v>1.2E-2</v>
      </c>
      <c r="R44" s="54"/>
      <c r="S44" s="54"/>
      <c r="T44" s="150"/>
      <c r="U44" s="48"/>
      <c r="V44" s="55">
        <v>5.8999999999999997E-2</v>
      </c>
      <c r="W44" s="55">
        <v>1.2E-2</v>
      </c>
      <c r="X44" s="54"/>
      <c r="Y44" s="54"/>
      <c r="Z44" s="150"/>
      <c r="AA44" s="48"/>
      <c r="AB44" s="55">
        <v>5.8999999999999997E-2</v>
      </c>
      <c r="AC44" s="55">
        <v>1.2E-2</v>
      </c>
      <c r="AD44" s="54"/>
      <c r="AE44" s="54"/>
    </row>
    <row r="45" spans="1:31" ht="12" customHeight="1" x14ac:dyDescent="0.15">
      <c r="A45" s="242" t="s">
        <v>118</v>
      </c>
      <c r="B45" s="231" t="s">
        <v>119</v>
      </c>
      <c r="C45" s="29" t="s">
        <v>120</v>
      </c>
      <c r="D45" s="104">
        <v>384</v>
      </c>
      <c r="E45" s="135">
        <f t="shared" ref="E45:E60" si="31">ROUNDDOWN($D$42*D45,0)</f>
        <v>4047</v>
      </c>
      <c r="F45" s="136">
        <f t="shared" ref="F45:F60" si="32">ROUNDDOWN(E45*$F$44,0)</f>
        <v>3642</v>
      </c>
      <c r="G45" s="137">
        <f>SUM(E45-F45)</f>
        <v>405</v>
      </c>
      <c r="H45" s="138">
        <f t="shared" ref="H45:H60" si="33">ROUNDDOWN(E45*$H$44,0)</f>
        <v>3237</v>
      </c>
      <c r="I45" s="135">
        <f>SUM(E45-H45)</f>
        <v>810</v>
      </c>
      <c r="J45" s="31">
        <f t="shared" ref="J45:J60" si="34">ROUNDDOWN(E45*$J$44,0)</f>
        <v>2832</v>
      </c>
      <c r="K45" s="29">
        <f>SUM(E45-J45)</f>
        <v>1215</v>
      </c>
      <c r="L45" s="44">
        <v>1</v>
      </c>
      <c r="M45" s="58" t="s">
        <v>182</v>
      </c>
      <c r="N45" s="161">
        <f>SUM(G45*L45)</f>
        <v>405</v>
      </c>
      <c r="O45" s="60">
        <f>SUM(N45+O47)</f>
        <v>405</v>
      </c>
      <c r="P45" s="171">
        <f>SUM(O45*$P$44)</f>
        <v>23.895</v>
      </c>
      <c r="Q45" s="171">
        <f>SUM(O45*$Q$44)</f>
        <v>4.8600000000000003</v>
      </c>
      <c r="R45" s="171">
        <f>SUM(P45:Q45)</f>
        <v>28.754999999999999</v>
      </c>
      <c r="S45" s="165">
        <f>SUM(O45,R45)</f>
        <v>433.755</v>
      </c>
      <c r="T45" s="163">
        <f>SUM(I45*L45)</f>
        <v>810</v>
      </c>
      <c r="U45" s="172">
        <f>SUM(T45+U47)</f>
        <v>810</v>
      </c>
      <c r="V45" s="172">
        <f>SUM(U45*$V$44)</f>
        <v>47.79</v>
      </c>
      <c r="W45" s="172">
        <f>SUM(U45*$W$44)</f>
        <v>9.7200000000000006</v>
      </c>
      <c r="X45" s="172">
        <f>SUM(V45:W45)</f>
        <v>57.51</v>
      </c>
      <c r="Y45" s="173">
        <f>SUM(U45+X45)</f>
        <v>867.51</v>
      </c>
      <c r="Z45" s="174">
        <f>SUM(K45*L45)</f>
        <v>1215</v>
      </c>
      <c r="AA45" s="172">
        <f>SUM(Z45+AA47)</f>
        <v>1215</v>
      </c>
      <c r="AB45" s="172">
        <f>SUM(AA45*$AB$44)</f>
        <v>71.685000000000002</v>
      </c>
      <c r="AC45" s="172">
        <f>SUM(AA45*$AC$44)</f>
        <v>14.58</v>
      </c>
      <c r="AD45" s="172">
        <f>SUM(AB45:AC45)</f>
        <v>86.265000000000001</v>
      </c>
      <c r="AE45" s="173">
        <f>SUM(AA45+AD45)</f>
        <v>1301.2650000000001</v>
      </c>
    </row>
    <row r="46" spans="1:31" ht="12" customHeight="1" x14ac:dyDescent="0.15">
      <c r="A46" s="243"/>
      <c r="B46" s="231"/>
      <c r="C46" s="106" t="s">
        <v>121</v>
      </c>
      <c r="D46" s="107">
        <v>395</v>
      </c>
      <c r="E46" s="108">
        <f t="shared" si="31"/>
        <v>4163</v>
      </c>
      <c r="F46" s="109">
        <f t="shared" si="32"/>
        <v>3746</v>
      </c>
      <c r="G46" s="110">
        <f t="shared" ref="G46:G80" si="35">SUM(E46-F46)</f>
        <v>417</v>
      </c>
      <c r="H46" s="111">
        <f t="shared" si="33"/>
        <v>3330</v>
      </c>
      <c r="I46" s="108">
        <f t="shared" ref="I46:I80" si="36">SUM(E46-H46)</f>
        <v>833</v>
      </c>
      <c r="J46" s="109">
        <f t="shared" si="34"/>
        <v>2914</v>
      </c>
      <c r="K46" s="106">
        <f t="shared" ref="K46:K80" si="37">SUM(E46-J46)</f>
        <v>1249</v>
      </c>
      <c r="L46" s="44">
        <v>1</v>
      </c>
      <c r="M46" s="70" t="s">
        <v>183</v>
      </c>
      <c r="N46" s="162">
        <f t="shared" ref="N46:N60" si="38">SUM(G46*L46)</f>
        <v>417</v>
      </c>
      <c r="O46" s="72">
        <f>SUM(N46+O48)</f>
        <v>417</v>
      </c>
      <c r="P46" s="72">
        <f>SUM(O46*$P$44)</f>
        <v>24.602999999999998</v>
      </c>
      <c r="Q46" s="72">
        <f>SUM(O46*$Q$44)</f>
        <v>5.0040000000000004</v>
      </c>
      <c r="R46" s="72">
        <f>SUM(P46:Q46)</f>
        <v>29.606999999999999</v>
      </c>
      <c r="S46" s="166">
        <f>SUM(O46,R46)</f>
        <v>446.60699999999997</v>
      </c>
      <c r="T46" s="164">
        <f>SUM(I46*L46)</f>
        <v>833</v>
      </c>
      <c r="U46" s="168">
        <f>SUM(T46+U48)</f>
        <v>833</v>
      </c>
      <c r="V46" s="168">
        <f>SUM(U46*$V$44)</f>
        <v>49.146999999999998</v>
      </c>
      <c r="W46" s="168">
        <f>SUM(U46*$W$44)</f>
        <v>9.9960000000000004</v>
      </c>
      <c r="X46" s="168">
        <f>SUM(V46:W46)</f>
        <v>59.143000000000001</v>
      </c>
      <c r="Y46" s="167">
        <f>SUM(U46+X46)</f>
        <v>892.14300000000003</v>
      </c>
      <c r="Z46" s="164">
        <f>SUM(K46*L46)</f>
        <v>1249</v>
      </c>
      <c r="AA46" s="168">
        <f>SUM(Z46+AA48)</f>
        <v>1249</v>
      </c>
      <c r="AB46" s="168">
        <f>SUM(AA46*$AB$44)</f>
        <v>73.691000000000003</v>
      </c>
      <c r="AC46" s="168">
        <f>SUM(AA46*$AC$44)</f>
        <v>14.988</v>
      </c>
      <c r="AD46" s="168">
        <f>SUM(AB46:AC46)</f>
        <v>88.679000000000002</v>
      </c>
      <c r="AE46" s="167">
        <f>SUM(AA46+AD46)</f>
        <v>1337.6790000000001</v>
      </c>
    </row>
    <row r="47" spans="1:31" ht="12" customHeight="1" x14ac:dyDescent="0.15">
      <c r="A47" s="243"/>
      <c r="B47" s="147"/>
      <c r="C47" s="113"/>
      <c r="D47" s="114"/>
      <c r="E47" s="115"/>
      <c r="F47" s="116"/>
      <c r="G47" s="117"/>
      <c r="H47" s="118"/>
      <c r="I47" s="115"/>
      <c r="J47" s="116"/>
      <c r="K47" s="113"/>
      <c r="N47" s="175" t="s">
        <v>179</v>
      </c>
      <c r="O47" s="178">
        <v>0</v>
      </c>
      <c r="T47" s="175" t="s">
        <v>179</v>
      </c>
      <c r="U47" s="178">
        <v>0</v>
      </c>
      <c r="Z47" s="175" t="s">
        <v>179</v>
      </c>
      <c r="AA47" s="178">
        <v>0</v>
      </c>
    </row>
    <row r="48" spans="1:31" ht="12" customHeight="1" x14ac:dyDescent="0.15">
      <c r="A48" s="243"/>
      <c r="B48" s="149"/>
      <c r="C48" s="113"/>
      <c r="D48" s="114"/>
      <c r="E48" s="115"/>
      <c r="F48" s="116"/>
      <c r="G48" s="117"/>
      <c r="H48" s="118"/>
      <c r="I48" s="115"/>
      <c r="J48" s="116"/>
      <c r="K48" s="113"/>
      <c r="N48" s="176" t="s">
        <v>180</v>
      </c>
      <c r="O48" s="179">
        <v>0</v>
      </c>
      <c r="T48" s="176" t="s">
        <v>180</v>
      </c>
      <c r="U48" s="179">
        <v>0</v>
      </c>
      <c r="Z48" s="176" t="s">
        <v>180</v>
      </c>
      <c r="AA48" s="179">
        <v>0</v>
      </c>
    </row>
    <row r="49" spans="1:30" ht="12" customHeight="1" x14ac:dyDescent="0.15">
      <c r="A49" s="243"/>
      <c r="B49" s="232" t="s">
        <v>96</v>
      </c>
      <c r="C49" s="29" t="s">
        <v>122</v>
      </c>
      <c r="D49" s="29">
        <v>100</v>
      </c>
      <c r="E49" s="30">
        <f t="shared" si="31"/>
        <v>1054</v>
      </c>
      <c r="F49" s="31">
        <f t="shared" si="32"/>
        <v>948</v>
      </c>
      <c r="G49" s="32">
        <f t="shared" si="35"/>
        <v>106</v>
      </c>
      <c r="H49" s="33">
        <f t="shared" si="33"/>
        <v>843</v>
      </c>
      <c r="I49" s="30">
        <f t="shared" si="36"/>
        <v>211</v>
      </c>
      <c r="J49" s="31">
        <f t="shared" si="34"/>
        <v>737</v>
      </c>
      <c r="K49" s="29">
        <f t="shared" si="37"/>
        <v>317</v>
      </c>
      <c r="L49" s="23">
        <v>0</v>
      </c>
      <c r="N49" s="160">
        <f t="shared" si="38"/>
        <v>0</v>
      </c>
      <c r="T49" s="169">
        <f t="shared" ref="T49:T60" si="39">SUM(I49*L49)</f>
        <v>0</v>
      </c>
      <c r="Z49" s="169">
        <f t="shared" ref="Z49:Z60" si="40">SUM(K49*L49)</f>
        <v>0</v>
      </c>
    </row>
    <row r="50" spans="1:30" ht="12" customHeight="1" x14ac:dyDescent="0.15">
      <c r="A50" s="243"/>
      <c r="B50" s="233"/>
      <c r="C50" s="36" t="s">
        <v>123</v>
      </c>
      <c r="D50" s="36">
        <v>225</v>
      </c>
      <c r="E50" s="24">
        <f t="shared" si="31"/>
        <v>2371</v>
      </c>
      <c r="F50" s="25">
        <f t="shared" si="32"/>
        <v>2133</v>
      </c>
      <c r="G50" s="26">
        <f t="shared" si="35"/>
        <v>238</v>
      </c>
      <c r="H50" s="27">
        <f t="shared" si="33"/>
        <v>1896</v>
      </c>
      <c r="I50" s="24">
        <f t="shared" si="36"/>
        <v>475</v>
      </c>
      <c r="J50" s="25">
        <f t="shared" si="34"/>
        <v>1659</v>
      </c>
      <c r="K50" s="36">
        <f t="shared" si="37"/>
        <v>712</v>
      </c>
      <c r="L50" s="23">
        <v>0</v>
      </c>
      <c r="N50" s="160">
        <f t="shared" si="38"/>
        <v>0</v>
      </c>
      <c r="T50" s="169">
        <f t="shared" si="39"/>
        <v>0</v>
      </c>
      <c r="Z50" s="169">
        <f t="shared" si="40"/>
        <v>0</v>
      </c>
    </row>
    <row r="51" spans="1:30" ht="12" customHeight="1" x14ac:dyDescent="0.15">
      <c r="A51" s="243"/>
      <c r="B51" s="233"/>
      <c r="C51" s="36" t="s">
        <v>124</v>
      </c>
      <c r="D51" s="36">
        <v>240</v>
      </c>
      <c r="E51" s="24">
        <f t="shared" si="31"/>
        <v>2529</v>
      </c>
      <c r="F51" s="25">
        <f t="shared" si="32"/>
        <v>2276</v>
      </c>
      <c r="G51" s="26">
        <f>SUM(E51-F51)</f>
        <v>253</v>
      </c>
      <c r="H51" s="27">
        <f t="shared" si="33"/>
        <v>2023</v>
      </c>
      <c r="I51" s="24">
        <f t="shared" si="36"/>
        <v>506</v>
      </c>
      <c r="J51" s="25">
        <f t="shared" si="34"/>
        <v>1770</v>
      </c>
      <c r="K51" s="36">
        <f t="shared" si="37"/>
        <v>759</v>
      </c>
      <c r="L51" s="23">
        <v>0</v>
      </c>
      <c r="N51" s="160">
        <f t="shared" si="38"/>
        <v>0</v>
      </c>
      <c r="T51" s="169">
        <f t="shared" si="39"/>
        <v>0</v>
      </c>
      <c r="Z51" s="169">
        <f t="shared" si="40"/>
        <v>0</v>
      </c>
    </row>
    <row r="52" spans="1:30" ht="12" customHeight="1" x14ac:dyDescent="0.15">
      <c r="A52" s="243"/>
      <c r="B52" s="233"/>
      <c r="C52" s="36" t="s">
        <v>125</v>
      </c>
      <c r="D52" s="36">
        <v>200</v>
      </c>
      <c r="E52" s="24">
        <f t="shared" si="31"/>
        <v>2108</v>
      </c>
      <c r="F52" s="25">
        <f t="shared" si="32"/>
        <v>1897</v>
      </c>
      <c r="G52" s="26">
        <f t="shared" si="35"/>
        <v>211</v>
      </c>
      <c r="H52" s="27">
        <f t="shared" si="33"/>
        <v>1686</v>
      </c>
      <c r="I52" s="24">
        <f t="shared" si="36"/>
        <v>422</v>
      </c>
      <c r="J52" s="25">
        <f t="shared" si="34"/>
        <v>1475</v>
      </c>
      <c r="K52" s="36">
        <f t="shared" si="37"/>
        <v>633</v>
      </c>
      <c r="L52" s="23">
        <v>0</v>
      </c>
      <c r="N52" s="160">
        <f t="shared" si="38"/>
        <v>0</v>
      </c>
      <c r="T52" s="169">
        <f t="shared" si="39"/>
        <v>0</v>
      </c>
      <c r="Z52" s="169">
        <f t="shared" si="40"/>
        <v>0</v>
      </c>
    </row>
    <row r="53" spans="1:30" ht="12" customHeight="1" x14ac:dyDescent="0.15">
      <c r="A53" s="243"/>
      <c r="B53" s="233"/>
      <c r="C53" s="36" t="s">
        <v>126</v>
      </c>
      <c r="D53" s="36">
        <v>120</v>
      </c>
      <c r="E53" s="24">
        <f t="shared" si="31"/>
        <v>1264</v>
      </c>
      <c r="F53" s="25">
        <f t="shared" si="32"/>
        <v>1137</v>
      </c>
      <c r="G53" s="26">
        <f t="shared" si="35"/>
        <v>127</v>
      </c>
      <c r="H53" s="27">
        <f t="shared" si="33"/>
        <v>1011</v>
      </c>
      <c r="I53" s="24">
        <f t="shared" si="36"/>
        <v>253</v>
      </c>
      <c r="J53" s="25">
        <f t="shared" si="34"/>
        <v>884</v>
      </c>
      <c r="K53" s="36">
        <f t="shared" si="37"/>
        <v>380</v>
      </c>
      <c r="L53" s="23">
        <v>0</v>
      </c>
      <c r="N53" s="160">
        <f t="shared" si="38"/>
        <v>0</v>
      </c>
      <c r="T53" s="169">
        <f t="shared" si="39"/>
        <v>0</v>
      </c>
      <c r="Z53" s="169">
        <f t="shared" si="40"/>
        <v>0</v>
      </c>
    </row>
    <row r="54" spans="1:30" ht="12" customHeight="1" x14ac:dyDescent="0.15">
      <c r="A54" s="243"/>
      <c r="B54" s="233"/>
      <c r="C54" s="36" t="s">
        <v>127</v>
      </c>
      <c r="D54" s="36">
        <v>40</v>
      </c>
      <c r="E54" s="24">
        <f t="shared" si="31"/>
        <v>421</v>
      </c>
      <c r="F54" s="25">
        <f t="shared" si="32"/>
        <v>378</v>
      </c>
      <c r="G54" s="26">
        <f t="shared" si="35"/>
        <v>43</v>
      </c>
      <c r="H54" s="27">
        <f t="shared" si="33"/>
        <v>336</v>
      </c>
      <c r="I54" s="24">
        <f t="shared" si="36"/>
        <v>85</v>
      </c>
      <c r="J54" s="25">
        <f t="shared" si="34"/>
        <v>294</v>
      </c>
      <c r="K54" s="36">
        <f t="shared" si="37"/>
        <v>127</v>
      </c>
      <c r="L54" s="180">
        <v>1</v>
      </c>
      <c r="N54" s="181">
        <f t="shared" si="38"/>
        <v>43</v>
      </c>
      <c r="P54" s="180">
        <f>SUM(N54*P44)</f>
        <v>2.5369999999999999</v>
      </c>
      <c r="Q54" s="180">
        <f>SUM(N54*Q44)</f>
        <v>0.51600000000000001</v>
      </c>
      <c r="R54" s="180">
        <f>SUM(P54:Q54)</f>
        <v>3.0529999999999999</v>
      </c>
      <c r="T54" s="182">
        <f t="shared" si="39"/>
        <v>85</v>
      </c>
      <c r="V54" s="180">
        <f>SUM(T54*V44)</f>
        <v>5.0149999999999997</v>
      </c>
      <c r="W54" s="180">
        <f>SUM(T54*W44)</f>
        <v>1.02</v>
      </c>
      <c r="X54" s="180">
        <f>SUM(V54:W54)</f>
        <v>6.0350000000000001</v>
      </c>
      <c r="Z54" s="182">
        <f t="shared" si="40"/>
        <v>127</v>
      </c>
      <c r="AB54" s="180">
        <f>SUM(Z54*AB44)</f>
        <v>7.4929999999999994</v>
      </c>
      <c r="AC54" s="180">
        <f>SUM(Z54*AC44)</f>
        <v>1.524</v>
      </c>
      <c r="AD54" s="180">
        <f>SUM(AB54:AC54)</f>
        <v>9.0169999999999995</v>
      </c>
    </row>
    <row r="55" spans="1:30" ht="12" customHeight="1" x14ac:dyDescent="0.15">
      <c r="A55" s="243"/>
      <c r="B55" s="233"/>
      <c r="C55" s="36" t="s">
        <v>128</v>
      </c>
      <c r="D55" s="36">
        <v>88</v>
      </c>
      <c r="E55" s="24">
        <f t="shared" si="31"/>
        <v>927</v>
      </c>
      <c r="F55" s="25">
        <f t="shared" si="32"/>
        <v>834</v>
      </c>
      <c r="G55" s="26">
        <f t="shared" si="35"/>
        <v>93</v>
      </c>
      <c r="H55" s="27">
        <f t="shared" si="33"/>
        <v>741</v>
      </c>
      <c r="I55" s="24">
        <f t="shared" si="36"/>
        <v>186</v>
      </c>
      <c r="J55" s="25">
        <f t="shared" si="34"/>
        <v>648</v>
      </c>
      <c r="K55" s="36">
        <f t="shared" si="37"/>
        <v>279</v>
      </c>
      <c r="L55" s="23">
        <v>0</v>
      </c>
      <c r="N55" s="160">
        <f t="shared" si="38"/>
        <v>0</v>
      </c>
      <c r="T55" s="169">
        <f t="shared" si="39"/>
        <v>0</v>
      </c>
      <c r="Z55" s="169">
        <f t="shared" si="40"/>
        <v>0</v>
      </c>
    </row>
    <row r="56" spans="1:30" ht="12" customHeight="1" x14ac:dyDescent="0.15">
      <c r="A56" s="243"/>
      <c r="B56" s="233"/>
      <c r="C56" s="36" t="s">
        <v>129</v>
      </c>
      <c r="D56" s="36">
        <v>176</v>
      </c>
      <c r="E56" s="24">
        <f t="shared" si="31"/>
        <v>1855</v>
      </c>
      <c r="F56" s="25">
        <f t="shared" si="32"/>
        <v>1669</v>
      </c>
      <c r="G56" s="26">
        <f t="shared" si="35"/>
        <v>186</v>
      </c>
      <c r="H56" s="27">
        <f t="shared" si="33"/>
        <v>1484</v>
      </c>
      <c r="I56" s="24">
        <f t="shared" si="36"/>
        <v>371</v>
      </c>
      <c r="J56" s="25">
        <f t="shared" si="34"/>
        <v>1298</v>
      </c>
      <c r="K56" s="36">
        <f t="shared" si="37"/>
        <v>557</v>
      </c>
      <c r="L56" s="23">
        <v>0</v>
      </c>
      <c r="N56" s="160">
        <f t="shared" si="38"/>
        <v>0</v>
      </c>
      <c r="T56" s="169">
        <f t="shared" si="39"/>
        <v>0</v>
      </c>
      <c r="Z56" s="169">
        <f t="shared" si="40"/>
        <v>0</v>
      </c>
    </row>
    <row r="57" spans="1:30" ht="12" customHeight="1" x14ac:dyDescent="0.15">
      <c r="A57" s="243"/>
      <c r="B57" s="233"/>
      <c r="C57" s="36" t="s">
        <v>130</v>
      </c>
      <c r="D57" s="36">
        <v>72</v>
      </c>
      <c r="E57" s="24">
        <f t="shared" si="31"/>
        <v>758</v>
      </c>
      <c r="F57" s="25">
        <f t="shared" si="32"/>
        <v>682</v>
      </c>
      <c r="G57" s="26">
        <f t="shared" si="35"/>
        <v>76</v>
      </c>
      <c r="H57" s="27">
        <f t="shared" si="33"/>
        <v>606</v>
      </c>
      <c r="I57" s="24">
        <f t="shared" si="36"/>
        <v>152</v>
      </c>
      <c r="J57" s="25">
        <f t="shared" si="34"/>
        <v>530</v>
      </c>
      <c r="K57" s="36">
        <f t="shared" si="37"/>
        <v>228</v>
      </c>
      <c r="L57" s="180">
        <v>1</v>
      </c>
      <c r="N57" s="181">
        <f t="shared" si="38"/>
        <v>76</v>
      </c>
      <c r="P57" s="180">
        <f>SUM(N57*P44)</f>
        <v>4.484</v>
      </c>
      <c r="Q57" s="180">
        <f>SUM(N57*Q44)</f>
        <v>0.91200000000000003</v>
      </c>
      <c r="R57" s="180">
        <f>SUM(P57:Q57)</f>
        <v>5.3959999999999999</v>
      </c>
      <c r="T57" s="182">
        <f t="shared" si="39"/>
        <v>152</v>
      </c>
      <c r="V57" s="180">
        <f>SUM(T57*V44)</f>
        <v>8.968</v>
      </c>
      <c r="W57" s="180">
        <f>SUM(T57*W44)</f>
        <v>1.8240000000000001</v>
      </c>
      <c r="X57" s="180">
        <f>SUM(V57:W57)</f>
        <v>10.792</v>
      </c>
      <c r="Z57" s="182">
        <f t="shared" si="40"/>
        <v>228</v>
      </c>
      <c r="AB57" s="180">
        <f>SUM(Z57*AB44)</f>
        <v>13.452</v>
      </c>
      <c r="AC57" s="180">
        <f>SUM(Z57*AC44)</f>
        <v>2.7360000000000002</v>
      </c>
      <c r="AD57" s="180">
        <f>SUM(AB57:AC57)</f>
        <v>16.187999999999999</v>
      </c>
    </row>
    <row r="58" spans="1:30" ht="12" customHeight="1" x14ac:dyDescent="0.15">
      <c r="A58" s="243"/>
      <c r="B58" s="233"/>
      <c r="C58" s="36" t="s">
        <v>131</v>
      </c>
      <c r="D58" s="36">
        <v>144</v>
      </c>
      <c r="E58" s="24">
        <f t="shared" si="31"/>
        <v>1517</v>
      </c>
      <c r="F58" s="25">
        <f t="shared" si="32"/>
        <v>1365</v>
      </c>
      <c r="G58" s="26">
        <f t="shared" si="35"/>
        <v>152</v>
      </c>
      <c r="H58" s="27">
        <f t="shared" si="33"/>
        <v>1213</v>
      </c>
      <c r="I58" s="24">
        <f t="shared" si="36"/>
        <v>304</v>
      </c>
      <c r="J58" s="25">
        <f t="shared" si="34"/>
        <v>1061</v>
      </c>
      <c r="K58" s="36">
        <f t="shared" si="37"/>
        <v>456</v>
      </c>
      <c r="L58" s="180">
        <v>1</v>
      </c>
      <c r="N58" s="181">
        <f t="shared" si="38"/>
        <v>152</v>
      </c>
      <c r="P58" s="180">
        <f>SUM(N58*P44)</f>
        <v>8.968</v>
      </c>
      <c r="Q58" s="180">
        <f>SUM(N58*Q44)</f>
        <v>1.8240000000000001</v>
      </c>
      <c r="R58" s="180">
        <f>SUM(P58:Q58)</f>
        <v>10.792</v>
      </c>
      <c r="T58" s="182">
        <f t="shared" si="39"/>
        <v>304</v>
      </c>
      <c r="V58" s="180">
        <f>SUM(T58*V44)</f>
        <v>17.936</v>
      </c>
      <c r="W58" s="180">
        <f>SUM(T58*W44)</f>
        <v>3.6480000000000001</v>
      </c>
      <c r="X58" s="180">
        <f>SUM(V58:W58)</f>
        <v>21.584</v>
      </c>
      <c r="Z58" s="182">
        <f t="shared" si="40"/>
        <v>456</v>
      </c>
      <c r="AB58" s="180">
        <f>SUM(Z58*AB44)</f>
        <v>26.904</v>
      </c>
      <c r="AC58" s="180">
        <f>SUM(Z58*AC44)</f>
        <v>5.4720000000000004</v>
      </c>
      <c r="AD58" s="180">
        <f>SUM(AB58:AC58)</f>
        <v>32.375999999999998</v>
      </c>
    </row>
    <row r="59" spans="1:30" ht="12" customHeight="1" x14ac:dyDescent="0.15">
      <c r="A59" s="243"/>
      <c r="B59" s="233"/>
      <c r="C59" s="36" t="s">
        <v>132</v>
      </c>
      <c r="D59" s="37">
        <v>24</v>
      </c>
      <c r="E59" s="24">
        <f t="shared" si="31"/>
        <v>252</v>
      </c>
      <c r="F59" s="25">
        <f t="shared" si="32"/>
        <v>226</v>
      </c>
      <c r="G59" s="26">
        <f t="shared" si="35"/>
        <v>26</v>
      </c>
      <c r="H59" s="27">
        <f t="shared" si="33"/>
        <v>201</v>
      </c>
      <c r="I59" s="24">
        <f t="shared" si="36"/>
        <v>51</v>
      </c>
      <c r="J59" s="25">
        <f t="shared" si="34"/>
        <v>176</v>
      </c>
      <c r="K59" s="36">
        <f t="shared" si="37"/>
        <v>76</v>
      </c>
      <c r="L59" s="23">
        <v>0</v>
      </c>
      <c r="N59" s="160">
        <f t="shared" si="38"/>
        <v>0</v>
      </c>
      <c r="T59" s="169">
        <f t="shared" si="39"/>
        <v>0</v>
      </c>
      <c r="Z59" s="169">
        <f t="shared" si="40"/>
        <v>0</v>
      </c>
    </row>
    <row r="60" spans="1:30" ht="12" customHeight="1" x14ac:dyDescent="0.15">
      <c r="A60" s="243"/>
      <c r="B60" s="233"/>
      <c r="C60" s="36" t="s">
        <v>133</v>
      </c>
      <c r="D60" s="37">
        <v>48</v>
      </c>
      <c r="E60" s="24">
        <f t="shared" si="31"/>
        <v>505</v>
      </c>
      <c r="F60" s="25">
        <f t="shared" si="32"/>
        <v>454</v>
      </c>
      <c r="G60" s="26">
        <f t="shared" si="35"/>
        <v>51</v>
      </c>
      <c r="H60" s="27">
        <f t="shared" si="33"/>
        <v>404</v>
      </c>
      <c r="I60" s="24">
        <f t="shared" si="36"/>
        <v>101</v>
      </c>
      <c r="J60" s="25">
        <f t="shared" si="34"/>
        <v>353</v>
      </c>
      <c r="K60" s="36">
        <f t="shared" si="37"/>
        <v>152</v>
      </c>
      <c r="L60" s="23">
        <v>0</v>
      </c>
      <c r="N60" s="160">
        <f t="shared" si="38"/>
        <v>0</v>
      </c>
      <c r="T60" s="169">
        <f t="shared" si="39"/>
        <v>0</v>
      </c>
      <c r="Z60" s="169">
        <f t="shared" si="40"/>
        <v>0</v>
      </c>
    </row>
    <row r="61" spans="1:30" ht="12" customHeight="1" x14ac:dyDescent="0.15">
      <c r="A61" s="243"/>
      <c r="B61" s="233"/>
      <c r="C61" s="37" t="s">
        <v>114</v>
      </c>
      <c r="D61" s="28">
        <v>5.8999999999999997E-2</v>
      </c>
      <c r="E61" s="124"/>
      <c r="F61" s="125"/>
      <c r="G61" s="126"/>
      <c r="H61" s="127"/>
      <c r="I61" s="124"/>
      <c r="J61" s="125"/>
      <c r="K61" s="37"/>
      <c r="L61" s="183" t="s">
        <v>184</v>
      </c>
      <c r="R61" s="180">
        <f>SUM(R54,R57)</f>
        <v>8.4489999999999998</v>
      </c>
      <c r="X61" s="180">
        <f>SUM(X54,X57)</f>
        <v>16.826999999999998</v>
      </c>
      <c r="AD61" s="180">
        <f>SUM(AD54,AD57)</f>
        <v>25.204999999999998</v>
      </c>
    </row>
    <row r="62" spans="1:30" ht="12" customHeight="1" x14ac:dyDescent="0.15">
      <c r="A62" s="243"/>
      <c r="B62" s="233"/>
      <c r="C62" s="37" t="s">
        <v>115</v>
      </c>
      <c r="D62" s="28">
        <v>1.2E-2</v>
      </c>
      <c r="E62" s="124"/>
      <c r="F62" s="125"/>
      <c r="G62" s="126"/>
      <c r="H62" s="127"/>
      <c r="I62" s="124"/>
      <c r="J62" s="125"/>
      <c r="K62" s="37"/>
      <c r="L62" s="183" t="s">
        <v>185</v>
      </c>
      <c r="R62" s="180">
        <f>SUM(R54,R58)</f>
        <v>13.844999999999999</v>
      </c>
      <c r="X62" s="180">
        <f>SUM(X54,X58)</f>
        <v>27.619</v>
      </c>
      <c r="AD62" s="180">
        <f>SUM(AD54,AD58)</f>
        <v>41.393000000000001</v>
      </c>
    </row>
    <row r="63" spans="1:30" ht="12" customHeight="1" x14ac:dyDescent="0.15">
      <c r="A63" s="244"/>
      <c r="B63" s="234"/>
      <c r="C63" s="139" t="s">
        <v>134</v>
      </c>
      <c r="D63" s="28">
        <v>1E-3</v>
      </c>
      <c r="E63" s="108"/>
      <c r="F63" s="109"/>
      <c r="G63" s="110"/>
      <c r="H63" s="111"/>
      <c r="I63" s="108"/>
      <c r="J63" s="109"/>
      <c r="K63" s="106"/>
    </row>
    <row r="64" spans="1:30" ht="12" customHeight="1" x14ac:dyDescent="0.15">
      <c r="A64" s="152"/>
      <c r="B64" s="184"/>
      <c r="C64" s="185"/>
      <c r="D64" s="186"/>
      <c r="E64" s="115"/>
      <c r="F64" s="116"/>
      <c r="G64" s="117"/>
      <c r="H64" s="118"/>
      <c r="I64" s="115"/>
      <c r="J64" s="116"/>
      <c r="K64" s="113"/>
      <c r="M64" s="158"/>
      <c r="N64" s="227" t="s">
        <v>176</v>
      </c>
      <c r="O64" s="228"/>
      <c r="P64" s="227" t="s">
        <v>177</v>
      </c>
      <c r="Q64" s="228"/>
      <c r="R64" s="227" t="s">
        <v>178</v>
      </c>
      <c r="S64" s="228"/>
      <c r="T64" s="196"/>
      <c r="U64" s="197"/>
      <c r="V64" s="197"/>
    </row>
    <row r="65" spans="1:22" ht="12" customHeight="1" x14ac:dyDescent="0.15">
      <c r="A65" s="152"/>
      <c r="B65" s="184"/>
      <c r="C65" s="185"/>
      <c r="D65" s="186"/>
      <c r="E65" s="115"/>
      <c r="F65" s="116"/>
      <c r="G65" s="117"/>
      <c r="H65" s="118"/>
      <c r="I65" s="115"/>
      <c r="J65" s="116"/>
      <c r="K65" s="113"/>
      <c r="M65" s="158"/>
      <c r="N65" s="153" t="s">
        <v>187</v>
      </c>
      <c r="O65" s="153" t="s">
        <v>188</v>
      </c>
      <c r="P65" s="153" t="s">
        <v>187</v>
      </c>
      <c r="Q65" s="153" t="s">
        <v>188</v>
      </c>
      <c r="R65" s="153" t="s">
        <v>187</v>
      </c>
      <c r="S65" s="153" t="s">
        <v>188</v>
      </c>
      <c r="T65" s="192"/>
      <c r="U65" s="193"/>
      <c r="V65" s="194"/>
    </row>
    <row r="66" spans="1:22" ht="12" customHeight="1" x14ac:dyDescent="0.15">
      <c r="A66" s="242" t="s">
        <v>135</v>
      </c>
      <c r="B66" s="245" t="s">
        <v>119</v>
      </c>
      <c r="C66" s="29" t="s">
        <v>136</v>
      </c>
      <c r="D66" s="29">
        <v>356</v>
      </c>
      <c r="E66" s="30">
        <f t="shared" ref="E66:E80" si="41">ROUNDDOWN($D$42*D66,0)</f>
        <v>3752</v>
      </c>
      <c r="F66" s="31">
        <f t="shared" ref="F66:F80" si="42">ROUNDDOWN(E66*$F$44,0)</f>
        <v>3376</v>
      </c>
      <c r="G66" s="32">
        <f t="shared" si="35"/>
        <v>376</v>
      </c>
      <c r="H66" s="33">
        <f t="shared" ref="H66:H80" si="43">ROUNDDOWN(E66*$H$44,0)</f>
        <v>3001</v>
      </c>
      <c r="I66" s="30">
        <f t="shared" si="36"/>
        <v>751</v>
      </c>
      <c r="J66" s="31">
        <f t="shared" ref="J66:J80" si="44">ROUNDDOWN(E66*$J$44,0)</f>
        <v>2626</v>
      </c>
      <c r="K66" s="29">
        <f t="shared" si="37"/>
        <v>1126</v>
      </c>
      <c r="L66" s="23">
        <v>1</v>
      </c>
      <c r="M66" s="154" t="s">
        <v>189</v>
      </c>
      <c r="N66" s="187">
        <f>SUM(G66*L66)</f>
        <v>376</v>
      </c>
      <c r="O66" s="199">
        <f>SUM(N66+O68)</f>
        <v>376</v>
      </c>
      <c r="P66" s="187">
        <f>SUM(I66*L66)</f>
        <v>751</v>
      </c>
      <c r="Q66" s="188">
        <f>SUM(P66+Q68)</f>
        <v>751</v>
      </c>
      <c r="R66" s="201">
        <f>SUM(K66*L66)</f>
        <v>1126</v>
      </c>
      <c r="S66" s="188">
        <f>SUM(R66+S68)</f>
        <v>1126</v>
      </c>
      <c r="T66" s="195"/>
      <c r="U66" s="169"/>
      <c r="V66" s="169"/>
    </row>
    <row r="67" spans="1:22" ht="12" customHeight="1" x14ac:dyDescent="0.15">
      <c r="A67" s="243"/>
      <c r="B67" s="245"/>
      <c r="C67" s="106" t="s">
        <v>137</v>
      </c>
      <c r="D67" s="106">
        <v>316</v>
      </c>
      <c r="E67" s="108">
        <f t="shared" si="41"/>
        <v>3330</v>
      </c>
      <c r="F67" s="109">
        <f t="shared" si="42"/>
        <v>2997</v>
      </c>
      <c r="G67" s="110">
        <f t="shared" si="35"/>
        <v>333</v>
      </c>
      <c r="H67" s="111">
        <f t="shared" si="43"/>
        <v>2664</v>
      </c>
      <c r="I67" s="108">
        <f t="shared" si="36"/>
        <v>666</v>
      </c>
      <c r="J67" s="109">
        <f t="shared" si="44"/>
        <v>2331</v>
      </c>
      <c r="K67" s="106">
        <f t="shared" si="37"/>
        <v>999</v>
      </c>
      <c r="L67" s="23">
        <v>0</v>
      </c>
      <c r="M67" s="190" t="s">
        <v>190</v>
      </c>
      <c r="N67" s="189"/>
      <c r="O67" s="200"/>
      <c r="P67" s="189"/>
      <c r="Q67" s="177"/>
      <c r="R67" s="202"/>
      <c r="S67" s="177"/>
      <c r="T67" s="195"/>
      <c r="U67" s="169"/>
      <c r="V67" s="169"/>
    </row>
    <row r="68" spans="1:22" ht="12" customHeight="1" x14ac:dyDescent="0.15">
      <c r="A68" s="243"/>
      <c r="B68" s="156"/>
      <c r="C68" s="113"/>
      <c r="D68" s="113"/>
      <c r="E68" s="115"/>
      <c r="F68" s="116"/>
      <c r="G68" s="117"/>
      <c r="H68" s="118"/>
      <c r="I68" s="115"/>
      <c r="J68" s="116"/>
      <c r="K68" s="113"/>
      <c r="N68" s="191" t="s">
        <v>191</v>
      </c>
      <c r="O68" s="170"/>
      <c r="P68" s="191" t="s">
        <v>191</v>
      </c>
      <c r="Q68" s="198"/>
      <c r="R68" s="191" t="s">
        <v>191</v>
      </c>
      <c r="S68" s="170"/>
      <c r="T68" s="194"/>
      <c r="U68" s="169"/>
      <c r="V68" s="169"/>
    </row>
    <row r="69" spans="1:22" ht="12" customHeight="1" x14ac:dyDescent="0.15">
      <c r="A69" s="243"/>
      <c r="B69" s="232" t="s">
        <v>96</v>
      </c>
      <c r="C69" s="29" t="s">
        <v>138</v>
      </c>
      <c r="D69" s="29">
        <v>225</v>
      </c>
      <c r="E69" s="135">
        <f t="shared" si="41"/>
        <v>2371</v>
      </c>
      <c r="F69" s="136">
        <f t="shared" si="42"/>
        <v>2133</v>
      </c>
      <c r="G69" s="137">
        <f t="shared" si="35"/>
        <v>238</v>
      </c>
      <c r="H69" s="138">
        <f t="shared" si="43"/>
        <v>1896</v>
      </c>
      <c r="I69" s="135">
        <f t="shared" si="36"/>
        <v>475</v>
      </c>
      <c r="J69" s="136">
        <f t="shared" si="44"/>
        <v>1659</v>
      </c>
      <c r="K69" s="88">
        <f t="shared" si="37"/>
        <v>712</v>
      </c>
      <c r="L69" s="23">
        <v>0</v>
      </c>
    </row>
    <row r="70" spans="1:22" ht="12" customHeight="1" x14ac:dyDescent="0.15">
      <c r="A70" s="243"/>
      <c r="B70" s="233"/>
      <c r="C70" s="36" t="s">
        <v>127</v>
      </c>
      <c r="D70" s="36">
        <v>40</v>
      </c>
      <c r="E70" s="24">
        <f t="shared" si="41"/>
        <v>421</v>
      </c>
      <c r="F70" s="25">
        <f t="shared" si="42"/>
        <v>378</v>
      </c>
      <c r="G70" s="26">
        <f t="shared" si="35"/>
        <v>43</v>
      </c>
      <c r="H70" s="27">
        <f t="shared" si="43"/>
        <v>336</v>
      </c>
      <c r="I70" s="24">
        <f t="shared" si="36"/>
        <v>85</v>
      </c>
      <c r="J70" s="25">
        <f t="shared" si="44"/>
        <v>294</v>
      </c>
      <c r="K70" s="36">
        <f t="shared" si="37"/>
        <v>127</v>
      </c>
      <c r="L70" s="180">
        <v>1</v>
      </c>
      <c r="N70" s="180">
        <f>SUM(G70*L70)</f>
        <v>43</v>
      </c>
      <c r="P70" s="180">
        <f>SUM(I70*L70)</f>
        <v>85</v>
      </c>
      <c r="R70" s="180">
        <f>SUM(K70*L70)</f>
        <v>127</v>
      </c>
    </row>
    <row r="71" spans="1:22" ht="12" customHeight="1" x14ac:dyDescent="0.15">
      <c r="A71" s="243"/>
      <c r="B71" s="233"/>
      <c r="C71" s="36" t="s">
        <v>128</v>
      </c>
      <c r="D71" s="36">
        <v>88</v>
      </c>
      <c r="E71" s="24">
        <f t="shared" si="41"/>
        <v>927</v>
      </c>
      <c r="F71" s="25">
        <f t="shared" si="42"/>
        <v>834</v>
      </c>
      <c r="G71" s="26">
        <f t="shared" si="35"/>
        <v>93</v>
      </c>
      <c r="H71" s="27">
        <f t="shared" si="43"/>
        <v>741</v>
      </c>
      <c r="I71" s="24">
        <f t="shared" si="36"/>
        <v>186</v>
      </c>
      <c r="J71" s="25">
        <f t="shared" si="44"/>
        <v>648</v>
      </c>
      <c r="K71" s="36">
        <f t="shared" si="37"/>
        <v>279</v>
      </c>
      <c r="L71" s="23">
        <v>0</v>
      </c>
    </row>
    <row r="72" spans="1:22" ht="12" customHeight="1" x14ac:dyDescent="0.15">
      <c r="A72" s="243"/>
      <c r="B72" s="233"/>
      <c r="C72" s="36" t="s">
        <v>129</v>
      </c>
      <c r="D72" s="36">
        <v>176</v>
      </c>
      <c r="E72" s="24">
        <f t="shared" si="41"/>
        <v>1855</v>
      </c>
      <c r="F72" s="25">
        <f t="shared" si="42"/>
        <v>1669</v>
      </c>
      <c r="G72" s="26">
        <f t="shared" si="35"/>
        <v>186</v>
      </c>
      <c r="H72" s="27">
        <f t="shared" si="43"/>
        <v>1484</v>
      </c>
      <c r="I72" s="24">
        <f t="shared" si="36"/>
        <v>371</v>
      </c>
      <c r="J72" s="25">
        <f t="shared" si="44"/>
        <v>1298</v>
      </c>
      <c r="K72" s="36">
        <f t="shared" si="37"/>
        <v>557</v>
      </c>
      <c r="L72" s="23">
        <v>0</v>
      </c>
    </row>
    <row r="73" spans="1:22" x14ac:dyDescent="0.15">
      <c r="A73" s="243"/>
      <c r="B73" s="233"/>
      <c r="C73" s="36" t="s">
        <v>130</v>
      </c>
      <c r="D73" s="36">
        <v>72</v>
      </c>
      <c r="E73" s="24">
        <f t="shared" si="41"/>
        <v>758</v>
      </c>
      <c r="F73" s="25">
        <f t="shared" si="42"/>
        <v>682</v>
      </c>
      <c r="G73" s="26">
        <f t="shared" si="35"/>
        <v>76</v>
      </c>
      <c r="H73" s="27">
        <f t="shared" si="43"/>
        <v>606</v>
      </c>
      <c r="I73" s="24">
        <f t="shared" si="36"/>
        <v>152</v>
      </c>
      <c r="J73" s="25">
        <f t="shared" si="44"/>
        <v>530</v>
      </c>
      <c r="K73" s="36">
        <f t="shared" si="37"/>
        <v>228</v>
      </c>
      <c r="L73" s="180">
        <v>1</v>
      </c>
      <c r="N73" s="180">
        <f t="shared" ref="N73:N79" si="45">SUM(G73*L73)</f>
        <v>76</v>
      </c>
      <c r="P73" s="180">
        <f t="shared" ref="P73:P79" si="46">SUM(I73*L73)</f>
        <v>152</v>
      </c>
      <c r="R73" s="180">
        <f t="shared" ref="R73:R79" si="47">SUM(K73*L73)</f>
        <v>228</v>
      </c>
    </row>
    <row r="74" spans="1:22" x14ac:dyDescent="0.15">
      <c r="A74" s="243"/>
      <c r="B74" s="233"/>
      <c r="C74" s="36" t="s">
        <v>131</v>
      </c>
      <c r="D74" s="36">
        <v>144</v>
      </c>
      <c r="E74" s="120">
        <f t="shared" si="41"/>
        <v>1517</v>
      </c>
      <c r="F74" s="121">
        <f t="shared" si="42"/>
        <v>1365</v>
      </c>
      <c r="G74" s="122">
        <f t="shared" si="35"/>
        <v>152</v>
      </c>
      <c r="H74" s="123">
        <f t="shared" si="43"/>
        <v>1213</v>
      </c>
      <c r="I74" s="120">
        <f t="shared" si="36"/>
        <v>304</v>
      </c>
      <c r="J74" s="121">
        <f t="shared" si="44"/>
        <v>1061</v>
      </c>
      <c r="K74" s="119">
        <f t="shared" si="37"/>
        <v>456</v>
      </c>
      <c r="L74" s="180">
        <v>1</v>
      </c>
      <c r="N74" s="180">
        <f t="shared" si="45"/>
        <v>152</v>
      </c>
      <c r="P74" s="180">
        <f t="shared" si="46"/>
        <v>304</v>
      </c>
      <c r="R74" s="180">
        <f t="shared" si="47"/>
        <v>456</v>
      </c>
    </row>
    <row r="75" spans="1:22" x14ac:dyDescent="0.15">
      <c r="A75" s="243"/>
      <c r="B75" s="233"/>
      <c r="C75" s="36" t="s">
        <v>132</v>
      </c>
      <c r="D75" s="37">
        <v>24</v>
      </c>
      <c r="E75" s="120">
        <f t="shared" si="41"/>
        <v>252</v>
      </c>
      <c r="F75" s="121">
        <f t="shared" si="42"/>
        <v>226</v>
      </c>
      <c r="G75" s="122">
        <f t="shared" si="35"/>
        <v>26</v>
      </c>
      <c r="H75" s="123">
        <f t="shared" si="43"/>
        <v>201</v>
      </c>
      <c r="I75" s="120">
        <f t="shared" si="36"/>
        <v>51</v>
      </c>
      <c r="J75" s="121">
        <f t="shared" si="44"/>
        <v>176</v>
      </c>
      <c r="K75" s="119">
        <f t="shared" si="37"/>
        <v>76</v>
      </c>
      <c r="L75" s="23">
        <v>0</v>
      </c>
    </row>
    <row r="76" spans="1:22" x14ac:dyDescent="0.15">
      <c r="A76" s="243"/>
      <c r="B76" s="233"/>
      <c r="C76" s="36" t="s">
        <v>133</v>
      </c>
      <c r="D76" s="37">
        <v>48</v>
      </c>
      <c r="E76" s="120">
        <f t="shared" si="41"/>
        <v>505</v>
      </c>
      <c r="F76" s="121">
        <f t="shared" si="42"/>
        <v>454</v>
      </c>
      <c r="G76" s="122">
        <f t="shared" si="35"/>
        <v>51</v>
      </c>
      <c r="H76" s="123">
        <f t="shared" si="43"/>
        <v>404</v>
      </c>
      <c r="I76" s="120">
        <f t="shared" si="36"/>
        <v>101</v>
      </c>
      <c r="J76" s="121">
        <f t="shared" si="44"/>
        <v>353</v>
      </c>
      <c r="K76" s="119">
        <f t="shared" si="37"/>
        <v>152</v>
      </c>
      <c r="L76" s="23">
        <v>0</v>
      </c>
    </row>
    <row r="77" spans="1:22" x14ac:dyDescent="0.15">
      <c r="A77" s="243"/>
      <c r="B77" s="233"/>
      <c r="C77" s="140" t="s">
        <v>139</v>
      </c>
      <c r="D77" s="141">
        <v>91</v>
      </c>
      <c r="E77" s="120">
        <f t="shared" si="41"/>
        <v>959</v>
      </c>
      <c r="F77" s="121">
        <f t="shared" si="42"/>
        <v>863</v>
      </c>
      <c r="G77" s="122">
        <f t="shared" si="35"/>
        <v>96</v>
      </c>
      <c r="H77" s="123">
        <f t="shared" si="43"/>
        <v>767</v>
      </c>
      <c r="I77" s="120">
        <f t="shared" si="36"/>
        <v>192</v>
      </c>
      <c r="J77" s="121">
        <f t="shared" si="44"/>
        <v>671</v>
      </c>
      <c r="K77" s="119">
        <f t="shared" si="37"/>
        <v>288</v>
      </c>
      <c r="L77" s="180">
        <v>1</v>
      </c>
      <c r="N77" s="180">
        <f t="shared" si="45"/>
        <v>96</v>
      </c>
      <c r="P77" s="180">
        <f t="shared" si="46"/>
        <v>192</v>
      </c>
      <c r="R77" s="180">
        <f t="shared" si="47"/>
        <v>288</v>
      </c>
    </row>
    <row r="78" spans="1:22" x14ac:dyDescent="0.15">
      <c r="A78" s="243"/>
      <c r="B78" s="233"/>
      <c r="C78" s="140" t="s">
        <v>140</v>
      </c>
      <c r="D78" s="141">
        <v>81</v>
      </c>
      <c r="E78" s="120">
        <f t="shared" si="41"/>
        <v>853</v>
      </c>
      <c r="F78" s="121">
        <f t="shared" si="42"/>
        <v>767</v>
      </c>
      <c r="G78" s="122">
        <f t="shared" si="35"/>
        <v>86</v>
      </c>
      <c r="H78" s="123">
        <f t="shared" si="43"/>
        <v>682</v>
      </c>
      <c r="I78" s="120">
        <f t="shared" si="36"/>
        <v>171</v>
      </c>
      <c r="J78" s="121">
        <f t="shared" si="44"/>
        <v>597</v>
      </c>
      <c r="K78" s="119">
        <f t="shared" si="37"/>
        <v>256</v>
      </c>
      <c r="L78" s="23">
        <v>0</v>
      </c>
    </row>
    <row r="79" spans="1:22" x14ac:dyDescent="0.15">
      <c r="A79" s="243"/>
      <c r="B79" s="233"/>
      <c r="C79" s="140" t="s">
        <v>141</v>
      </c>
      <c r="D79" s="141">
        <v>18</v>
      </c>
      <c r="E79" s="120">
        <f t="shared" si="41"/>
        <v>189</v>
      </c>
      <c r="F79" s="121">
        <f t="shared" si="42"/>
        <v>170</v>
      </c>
      <c r="G79" s="122">
        <f>SUM(E79-F79)</f>
        <v>19</v>
      </c>
      <c r="H79" s="123">
        <f t="shared" si="43"/>
        <v>151</v>
      </c>
      <c r="I79" s="120">
        <f t="shared" si="36"/>
        <v>38</v>
      </c>
      <c r="J79" s="121">
        <f t="shared" si="44"/>
        <v>132</v>
      </c>
      <c r="K79" s="119">
        <f t="shared" si="37"/>
        <v>57</v>
      </c>
      <c r="L79" s="180">
        <v>1</v>
      </c>
      <c r="N79" s="180">
        <f t="shared" si="45"/>
        <v>19</v>
      </c>
      <c r="P79" s="180">
        <f t="shared" si="46"/>
        <v>38</v>
      </c>
      <c r="R79" s="180">
        <f t="shared" si="47"/>
        <v>57</v>
      </c>
    </row>
    <row r="80" spans="1:22" x14ac:dyDescent="0.15">
      <c r="A80" s="244"/>
      <c r="B80" s="234"/>
      <c r="C80" s="139" t="s">
        <v>142</v>
      </c>
      <c r="D80" s="142">
        <v>16</v>
      </c>
      <c r="E80" s="108">
        <f t="shared" si="41"/>
        <v>168</v>
      </c>
      <c r="F80" s="109">
        <f t="shared" si="42"/>
        <v>151</v>
      </c>
      <c r="G80" s="110">
        <f t="shared" si="35"/>
        <v>17</v>
      </c>
      <c r="H80" s="111">
        <f t="shared" si="43"/>
        <v>134</v>
      </c>
      <c r="I80" s="108">
        <f t="shared" si="36"/>
        <v>34</v>
      </c>
      <c r="J80" s="109">
        <f t="shared" si="44"/>
        <v>117</v>
      </c>
      <c r="K80" s="106">
        <f t="shared" si="37"/>
        <v>51</v>
      </c>
      <c r="L80" s="23">
        <v>0</v>
      </c>
    </row>
    <row r="81" spans="3:18" x14ac:dyDescent="0.15">
      <c r="C81" s="143"/>
      <c r="L81" s="183" t="s">
        <v>184</v>
      </c>
      <c r="N81" s="180">
        <f>SUM(N70,N73,N77,N79)</f>
        <v>234</v>
      </c>
      <c r="P81" s="180">
        <f t="shared" ref="P81:R81" si="48">SUM(P70,P73,P77,P79)</f>
        <v>467</v>
      </c>
      <c r="R81" s="180">
        <f t="shared" si="48"/>
        <v>700</v>
      </c>
    </row>
    <row r="82" spans="3:18" x14ac:dyDescent="0.15">
      <c r="L82" s="183" t="s">
        <v>185</v>
      </c>
      <c r="N82" s="180">
        <f>SUM(N70,N74,N77,N79)</f>
        <v>310</v>
      </c>
      <c r="P82" s="180">
        <f t="shared" ref="P82:R82" si="49">SUM(P70,P74,P77,P79)</f>
        <v>619</v>
      </c>
      <c r="R82" s="180">
        <f t="shared" si="49"/>
        <v>928</v>
      </c>
    </row>
  </sheetData>
  <sheetProtection algorithmName="SHA-512" hashValue="S+sB/KHdW0eyvwj6PI40C2edMfV3+bKU4MqiKhVKx0hiMHpwBksNfhv2RtfLZZZyELY2zT6ENwgdKYGcUSEUPA==" saltValue="Kl+xL1rLpqXQ21PO1k+EMA==" spinCount="100000" sheet="1" objects="1" scenarios="1"/>
  <mergeCells count="50">
    <mergeCell ref="B29:C29"/>
    <mergeCell ref="B30:C30"/>
    <mergeCell ref="B31:C31"/>
    <mergeCell ref="A4:C4"/>
    <mergeCell ref="A5:C5"/>
    <mergeCell ref="A6:A15"/>
    <mergeCell ref="B6:B10"/>
    <mergeCell ref="B11:B15"/>
    <mergeCell ref="A66:A80"/>
    <mergeCell ref="B66:B67"/>
    <mergeCell ref="B69:B80"/>
    <mergeCell ref="B33:C33"/>
    <mergeCell ref="B34:C34"/>
    <mergeCell ref="B35:C35"/>
    <mergeCell ref="B36:C36"/>
    <mergeCell ref="B37:C37"/>
    <mergeCell ref="A17:A37"/>
    <mergeCell ref="B17:C17"/>
    <mergeCell ref="B18:C18"/>
    <mergeCell ref="B19:C19"/>
    <mergeCell ref="B20:C20"/>
    <mergeCell ref="A43:C43"/>
    <mergeCell ref="A44:C44"/>
    <mergeCell ref="A45:A63"/>
    <mergeCell ref="B49:B63"/>
    <mergeCell ref="N3:T3"/>
    <mergeCell ref="U3:AA3"/>
    <mergeCell ref="AB3:AH3"/>
    <mergeCell ref="P4:R4"/>
    <mergeCell ref="W4:Y4"/>
    <mergeCell ref="AD4:AF4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T42:Y42"/>
    <mergeCell ref="Z42:AE42"/>
    <mergeCell ref="V43:X43"/>
    <mergeCell ref="AB43:AD43"/>
    <mergeCell ref="B45:B46"/>
    <mergeCell ref="N64:O64"/>
    <mergeCell ref="P64:Q64"/>
    <mergeCell ref="R64:S64"/>
    <mergeCell ref="P43:R43"/>
    <mergeCell ref="N42:S42"/>
  </mergeCells>
  <phoneticPr fontId="5"/>
  <pageMargins left="0.6692913385826772" right="0.66929133858267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通所介護</vt:lpstr>
      <vt:lpstr>総合事業</vt:lpstr>
      <vt:lpstr>算定データ</vt:lpstr>
      <vt:lpstr>算定データ!Print_Area</vt:lpstr>
      <vt:lpstr>総合事業!Print_Area</vt:lpstr>
      <vt:lpstr>通所介護!Print_Area</vt:lpstr>
    </vt:vector>
  </TitlesOfParts>
  <Company>社会福祉法人多摩大和園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米持律子</dc:creator>
  <cp:lastModifiedBy>法人事務局</cp:lastModifiedBy>
  <cp:lastPrinted>2021-04-22T05:00:14Z</cp:lastPrinted>
  <dcterms:created xsi:type="dcterms:W3CDTF">2010-04-13T01:58:51Z</dcterms:created>
  <dcterms:modified xsi:type="dcterms:W3CDTF">2021-05-05T23:59:42Z</dcterms:modified>
</cp:coreProperties>
</file>