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mochi\Desktop\"/>
    </mc:Choice>
  </mc:AlternateContent>
  <xr:revisionPtr revIDLastSave="0" documentId="13_ncr:1_{C6175B16-2A92-4299-BC6D-FC26F0A8FCD1}" xr6:coauthVersionLast="46" xr6:coauthVersionMax="46" xr10:uidLastSave="{00000000-0000-0000-0000-000000000000}"/>
  <workbookProtection workbookAlgorithmName="SHA-512" workbookHashValue="oTQT71JKij8Ad9WaHGOMZGPr4BahQ7+i/LDOMec3U6B5D07g+GK/x7hSy3QsUF78l4c3CpiTZkNlgVITsGL/6Q==" workbookSaltValue="rtQQGBfhmTTU2itoefVLWw==" workbookSpinCount="100000" lockStructure="1"/>
  <bookViews>
    <workbookView xWindow="-120" yWindow="-120" windowWidth="29040" windowHeight="15840" xr2:uid="{00000000-000D-0000-FFFF-FFFF00000000}"/>
  </bookViews>
  <sheets>
    <sheet name="短期入所生活介護" sheetId="26" r:id="rId1"/>
    <sheet name="算定データ" sheetId="31" state="hidden" r:id="rId2"/>
  </sheets>
  <definedNames>
    <definedName name="_xlnm.Print_Area" localSheetId="1">算定データ!$A$1:$K$74</definedName>
    <definedName name="_xlnm.Print_Area" localSheetId="0">短期入所生活介護!$A$1:$M$34</definedName>
  </definedNames>
  <calcPr calcId="181029"/>
</workbook>
</file>

<file path=xl/calcChain.xml><?xml version="1.0" encoding="utf-8"?>
<calcChain xmlns="http://schemas.openxmlformats.org/spreadsheetml/2006/main">
  <c r="Q21" i="26" l="1"/>
  <c r="R21" i="26" s="1"/>
  <c r="F27" i="26" s="1"/>
  <c r="G19" i="26"/>
  <c r="Q19" i="26"/>
  <c r="E6" i="31"/>
  <c r="F6" i="31" s="1"/>
  <c r="E7" i="31"/>
  <c r="J7" i="31" s="1"/>
  <c r="E8" i="31"/>
  <c r="F8" i="31" s="1"/>
  <c r="E9" i="31"/>
  <c r="F9" i="31" s="1"/>
  <c r="H9" i="31"/>
  <c r="J9" i="31"/>
  <c r="E10" i="31"/>
  <c r="E11" i="31"/>
  <c r="F11" i="31"/>
  <c r="G11" i="31" s="1"/>
  <c r="H11" i="31"/>
  <c r="I11" i="31" s="1"/>
  <c r="J11" i="31"/>
  <c r="K11" i="31" s="1"/>
  <c r="E12" i="31"/>
  <c r="F12" i="31" s="1"/>
  <c r="E13" i="31"/>
  <c r="J13" i="31" s="1"/>
  <c r="K13" i="31" s="1"/>
  <c r="H13" i="31"/>
  <c r="E14" i="31"/>
  <c r="F14" i="31" s="1"/>
  <c r="G14" i="31" s="1"/>
  <c r="E15" i="31"/>
  <c r="F15" i="31" s="1"/>
  <c r="H15" i="31"/>
  <c r="E16" i="31"/>
  <c r="E17" i="31"/>
  <c r="F17" i="31" s="1"/>
  <c r="G17" i="31" s="1"/>
  <c r="N17" i="31" s="1"/>
  <c r="H17" i="31"/>
  <c r="I17" i="31" s="1"/>
  <c r="T17" i="31" s="1"/>
  <c r="J17" i="31"/>
  <c r="K17" i="31" s="1"/>
  <c r="Z17" i="31" s="1"/>
  <c r="E18" i="31"/>
  <c r="F18" i="31" s="1"/>
  <c r="E19" i="31"/>
  <c r="J19" i="31" s="1"/>
  <c r="K19" i="31" s="1"/>
  <c r="Z19" i="31" s="1"/>
  <c r="E20" i="31"/>
  <c r="F20" i="31" s="1"/>
  <c r="G20" i="31" s="1"/>
  <c r="N20" i="31" s="1"/>
  <c r="J20" i="31"/>
  <c r="K20" i="31" s="1"/>
  <c r="Z20" i="31" s="1"/>
  <c r="E21" i="31"/>
  <c r="H21" i="31" s="1"/>
  <c r="E22" i="31"/>
  <c r="E23" i="31"/>
  <c r="F23" i="31" s="1"/>
  <c r="E24" i="31"/>
  <c r="F24" i="31" s="1"/>
  <c r="E25" i="31"/>
  <c r="J25" i="31" s="1"/>
  <c r="K25" i="31" s="1"/>
  <c r="Z25" i="31" s="1"/>
  <c r="E26" i="31"/>
  <c r="F26" i="31" s="1"/>
  <c r="G26" i="31" s="1"/>
  <c r="N26" i="31" s="1"/>
  <c r="J26" i="31"/>
  <c r="K26" i="31" s="1"/>
  <c r="Z26" i="31" s="1"/>
  <c r="E27" i="31"/>
  <c r="F27" i="31"/>
  <c r="G27" i="31" s="1"/>
  <c r="N27" i="31" s="1"/>
  <c r="E28" i="31"/>
  <c r="F28" i="31" s="1"/>
  <c r="E29" i="31"/>
  <c r="J29" i="31" s="1"/>
  <c r="K29" i="31" s="1"/>
  <c r="Z29" i="31" s="1"/>
  <c r="H29" i="31"/>
  <c r="E30" i="31"/>
  <c r="F30" i="31" s="1"/>
  <c r="G30" i="31" s="1"/>
  <c r="N30" i="31" s="1"/>
  <c r="E31" i="31"/>
  <c r="J31" i="31" s="1"/>
  <c r="K31" i="31" s="1"/>
  <c r="Z31" i="31" s="1"/>
  <c r="F31" i="31"/>
  <c r="E32" i="31"/>
  <c r="E43" i="31"/>
  <c r="F43" i="31" s="1"/>
  <c r="G43" i="31" s="1"/>
  <c r="H43" i="31"/>
  <c r="E44" i="31"/>
  <c r="F44" i="31" s="1"/>
  <c r="E45" i="31"/>
  <c r="J45" i="31" s="1"/>
  <c r="K45" i="31" s="1"/>
  <c r="E46" i="31"/>
  <c r="F46" i="31" s="1"/>
  <c r="G46" i="31" s="1"/>
  <c r="J46" i="31"/>
  <c r="K46" i="31" s="1"/>
  <c r="E47" i="31"/>
  <c r="F47" i="31" s="1"/>
  <c r="E48" i="31"/>
  <c r="E49" i="31"/>
  <c r="F49" i="31" s="1"/>
  <c r="E50" i="31"/>
  <c r="F50" i="31"/>
  <c r="E51" i="31"/>
  <c r="J51" i="31" s="1"/>
  <c r="K51" i="31" s="1"/>
  <c r="E52" i="31"/>
  <c r="F52" i="31" s="1"/>
  <c r="G52" i="31" s="1"/>
  <c r="E53" i="31"/>
  <c r="J53" i="31" s="1"/>
  <c r="K53" i="31" s="1"/>
  <c r="H53" i="31"/>
  <c r="I53" i="31" s="1"/>
  <c r="E54" i="31"/>
  <c r="E55" i="31"/>
  <c r="J55" i="31" s="1"/>
  <c r="K55" i="31" s="1"/>
  <c r="E56" i="31"/>
  <c r="F56" i="31"/>
  <c r="E57" i="31"/>
  <c r="J57" i="31" s="1"/>
  <c r="K57" i="31" s="1"/>
  <c r="H57" i="31"/>
  <c r="E58" i="31"/>
  <c r="J58" i="31" s="1"/>
  <c r="K58" i="31" s="1"/>
  <c r="E59" i="31"/>
  <c r="F59" i="31"/>
  <c r="H59" i="31"/>
  <c r="I59" i="31" s="1"/>
  <c r="J59" i="31"/>
  <c r="K59" i="31" s="1"/>
  <c r="E60" i="31"/>
  <c r="E61" i="31"/>
  <c r="F61" i="31"/>
  <c r="G61" i="31" s="1"/>
  <c r="H61" i="31"/>
  <c r="J61" i="31"/>
  <c r="K61" i="31" s="1"/>
  <c r="R19" i="26" l="1"/>
  <c r="F26" i="26" s="1"/>
  <c r="F53" i="31"/>
  <c r="G53" i="31" s="1"/>
  <c r="F55" i="31"/>
  <c r="G55" i="31" s="1"/>
  <c r="J43" i="31"/>
  <c r="K43" i="31" s="1"/>
  <c r="J15" i="31"/>
  <c r="K15" i="31" s="1"/>
  <c r="G49" i="31"/>
  <c r="H31" i="31"/>
  <c r="I31" i="31" s="1"/>
  <c r="T31" i="31" s="1"/>
  <c r="I15" i="31"/>
  <c r="H55" i="31"/>
  <c r="I55" i="31" s="1"/>
  <c r="J52" i="31"/>
  <c r="K52" i="31" s="1"/>
  <c r="J49" i="31"/>
  <c r="K49" i="31" s="1"/>
  <c r="J47" i="31"/>
  <c r="K47" i="31" s="1"/>
  <c r="H45" i="31"/>
  <c r="I45" i="31" s="1"/>
  <c r="H23" i="31"/>
  <c r="I23" i="31" s="1"/>
  <c r="T23" i="31" s="1"/>
  <c r="I21" i="31"/>
  <c r="T21" i="31" s="1"/>
  <c r="H19" i="31"/>
  <c r="J8" i="31"/>
  <c r="I9" i="31"/>
  <c r="T9" i="31" s="1"/>
  <c r="G24" i="31"/>
  <c r="N24" i="31" s="1"/>
  <c r="J23" i="31"/>
  <c r="K23" i="31" s="1"/>
  <c r="Z23" i="31" s="1"/>
  <c r="J21" i="31"/>
  <c r="K21" i="31" s="1"/>
  <c r="Z21" i="31" s="1"/>
  <c r="H49" i="31"/>
  <c r="I49" i="31" s="1"/>
  <c r="H47" i="31"/>
  <c r="I47" i="31" s="1"/>
  <c r="I43" i="31"/>
  <c r="J30" i="31"/>
  <c r="K30" i="31" s="1"/>
  <c r="Z30" i="31" s="1"/>
  <c r="J27" i="31"/>
  <c r="K27" i="31" s="1"/>
  <c r="Z27" i="31" s="1"/>
  <c r="H25" i="31"/>
  <c r="I25" i="31" s="1"/>
  <c r="T25" i="31" s="1"/>
  <c r="G23" i="31"/>
  <c r="N23" i="31" s="1"/>
  <c r="G15" i="31"/>
  <c r="G12" i="31"/>
  <c r="G8" i="31"/>
  <c r="N8" i="31" s="1"/>
  <c r="K7" i="31"/>
  <c r="Z7" i="31" s="1"/>
  <c r="H51" i="31"/>
  <c r="I51" i="31" s="1"/>
  <c r="H27" i="31"/>
  <c r="I27" i="31" s="1"/>
  <c r="T27" i="31" s="1"/>
  <c r="F21" i="31"/>
  <c r="G21" i="31" s="1"/>
  <c r="N21" i="31" s="1"/>
  <c r="J14" i="31"/>
  <c r="K14" i="31" s="1"/>
  <c r="K9" i="31"/>
  <c r="Z9" i="31" s="1"/>
  <c r="H7" i="31"/>
  <c r="G47" i="31"/>
  <c r="G50" i="31"/>
  <c r="G9" i="31"/>
  <c r="N9" i="31" s="1"/>
  <c r="G31" i="31"/>
  <c r="N31" i="31" s="1"/>
  <c r="I61" i="31"/>
  <c r="G59" i="31"/>
  <c r="G56" i="31"/>
  <c r="G18" i="31"/>
  <c r="N18" i="31" s="1"/>
  <c r="G28" i="31"/>
  <c r="N28" i="31" s="1"/>
  <c r="G44" i="31"/>
  <c r="H60" i="31"/>
  <c r="I60" i="31" s="1"/>
  <c r="F60" i="31"/>
  <c r="G60" i="31" s="1"/>
  <c r="H58" i="31"/>
  <c r="I58" i="31" s="1"/>
  <c r="I57" i="31"/>
  <c r="J56" i="31"/>
  <c r="K56" i="31" s="1"/>
  <c r="F54" i="31"/>
  <c r="G54" i="31" s="1"/>
  <c r="H52" i="31"/>
  <c r="I52" i="31" s="1"/>
  <c r="J50" i="31"/>
  <c r="K50" i="31" s="1"/>
  <c r="F48" i="31"/>
  <c r="G48" i="31" s="1"/>
  <c r="H46" i="31"/>
  <c r="I46" i="31" s="1"/>
  <c r="J44" i="31"/>
  <c r="K44" i="31" s="1"/>
  <c r="F32" i="31"/>
  <c r="G32" i="31" s="1"/>
  <c r="N32" i="31" s="1"/>
  <c r="H30" i="31"/>
  <c r="I30" i="31" s="1"/>
  <c r="T30" i="31" s="1"/>
  <c r="I29" i="31"/>
  <c r="T29" i="31" s="1"/>
  <c r="J28" i="31"/>
  <c r="K28" i="31" s="1"/>
  <c r="Z28" i="31" s="1"/>
  <c r="H26" i="31"/>
  <c r="I26" i="31" s="1"/>
  <c r="T26" i="31" s="1"/>
  <c r="J24" i="31"/>
  <c r="K24" i="31" s="1"/>
  <c r="Z24" i="31" s="1"/>
  <c r="F22" i="31"/>
  <c r="G22" i="31" s="1"/>
  <c r="N22" i="31" s="1"/>
  <c r="H20" i="31"/>
  <c r="I20" i="31" s="1"/>
  <c r="T20" i="31" s="1"/>
  <c r="I19" i="31"/>
  <c r="T19" i="31" s="1"/>
  <c r="J18" i="31"/>
  <c r="K18" i="31" s="1"/>
  <c r="Z18" i="31" s="1"/>
  <c r="F16" i="31"/>
  <c r="G16" i="31" s="1"/>
  <c r="N16" i="31" s="1"/>
  <c r="H14" i="31"/>
  <c r="I14" i="31" s="1"/>
  <c r="I13" i="31"/>
  <c r="J12" i="31"/>
  <c r="K12" i="31" s="1"/>
  <c r="F10" i="31"/>
  <c r="H8" i="31"/>
  <c r="J6" i="31"/>
  <c r="J60" i="31"/>
  <c r="K60" i="31" s="1"/>
  <c r="F58" i="31"/>
  <c r="G58" i="31" s="1"/>
  <c r="H56" i="31"/>
  <c r="I56" i="31" s="1"/>
  <c r="J54" i="31"/>
  <c r="H50" i="31"/>
  <c r="I50" i="31" s="1"/>
  <c r="J48" i="31"/>
  <c r="K48" i="31" s="1"/>
  <c r="H44" i="31"/>
  <c r="I44" i="31" s="1"/>
  <c r="J32" i="31"/>
  <c r="K32" i="31" s="1"/>
  <c r="Z32" i="31" s="1"/>
  <c r="H28" i="31"/>
  <c r="I28" i="31" s="1"/>
  <c r="T28" i="31" s="1"/>
  <c r="H24" i="31"/>
  <c r="I24" i="31" s="1"/>
  <c r="T24" i="31" s="1"/>
  <c r="J22" i="31"/>
  <c r="K22" i="31" s="1"/>
  <c r="Z22" i="31" s="1"/>
  <c r="H18" i="31"/>
  <c r="I18" i="31" s="1"/>
  <c r="T18" i="31" s="1"/>
  <c r="J16" i="31"/>
  <c r="K16" i="31" s="1"/>
  <c r="Z16" i="31" s="1"/>
  <c r="H12" i="31"/>
  <c r="I12" i="31" s="1"/>
  <c r="J10" i="31"/>
  <c r="H6" i="31"/>
  <c r="K54" i="31"/>
  <c r="F57" i="31"/>
  <c r="G57" i="31" s="1"/>
  <c r="F51" i="31"/>
  <c r="G51" i="31" s="1"/>
  <c r="F45" i="31"/>
  <c r="G45" i="31" s="1"/>
  <c r="F29" i="31"/>
  <c r="G29" i="31" s="1"/>
  <c r="N29" i="31" s="1"/>
  <c r="F25" i="31"/>
  <c r="G25" i="31" s="1"/>
  <c r="N25" i="31" s="1"/>
  <c r="F19" i="31"/>
  <c r="G19" i="31" s="1"/>
  <c r="N19" i="31" s="1"/>
  <c r="F13" i="31"/>
  <c r="G13" i="31" s="1"/>
  <c r="F7" i="31"/>
  <c r="G6" i="31"/>
  <c r="N6" i="31" s="1"/>
  <c r="H54" i="31"/>
  <c r="I54" i="31" s="1"/>
  <c r="H48" i="31"/>
  <c r="I48" i="31" s="1"/>
  <c r="H32" i="31"/>
  <c r="I32" i="31" s="1"/>
  <c r="T32" i="31" s="1"/>
  <c r="H22" i="31"/>
  <c r="I22" i="31" s="1"/>
  <c r="T22" i="31" s="1"/>
  <c r="H16" i="31"/>
  <c r="I16" i="31" s="1"/>
  <c r="T16" i="31" s="1"/>
  <c r="H10" i="31"/>
  <c r="W28" i="31" l="1"/>
  <c r="V28" i="31"/>
  <c r="X28" i="31" s="1"/>
  <c r="Q28" i="31"/>
  <c r="R28" i="31" s="1"/>
  <c r="P28" i="31"/>
  <c r="AC28" i="31"/>
  <c r="AB28" i="31"/>
  <c r="AD28" i="31"/>
  <c r="U11" i="31"/>
  <c r="U9" i="31" s="1"/>
  <c r="AA11" i="31"/>
  <c r="AA7" i="31" s="1"/>
  <c r="O11" i="31"/>
  <c r="O6" i="31" s="1"/>
  <c r="O9" i="31"/>
  <c r="O8" i="31"/>
  <c r="I7" i="31"/>
  <c r="T7" i="31" s="1"/>
  <c r="I10" i="31"/>
  <c r="T10" i="31" s="1"/>
  <c r="K6" i="31"/>
  <c r="Z6" i="31" s="1"/>
  <c r="I6" i="31"/>
  <c r="T6" i="31" s="1"/>
  <c r="G7" i="31"/>
  <c r="N7" i="31" s="1"/>
  <c r="O7" i="31" s="1"/>
  <c r="K10" i="31"/>
  <c r="Z10" i="31" s="1"/>
  <c r="I8" i="31"/>
  <c r="T8" i="31" s="1"/>
  <c r="G10" i="31"/>
  <c r="N10" i="31" s="1"/>
  <c r="K8" i="31"/>
  <c r="Z8" i="31" s="1"/>
  <c r="T15" i="26" l="1"/>
  <c r="T12" i="26"/>
  <c r="T6" i="26"/>
  <c r="T9" i="26"/>
  <c r="T3" i="26"/>
  <c r="T16" i="26"/>
  <c r="T13" i="26"/>
  <c r="T10" i="26"/>
  <c r="T4" i="26"/>
  <c r="T7" i="26"/>
  <c r="AA8" i="31"/>
  <c r="AC8" i="31" s="1"/>
  <c r="T17" i="26"/>
  <c r="T14" i="26"/>
  <c r="T11" i="26"/>
  <c r="T5" i="26"/>
  <c r="T8" i="26"/>
  <c r="AA6" i="31"/>
  <c r="AC6" i="31" s="1"/>
  <c r="O10" i="31"/>
  <c r="Q10" i="31" s="1"/>
  <c r="U8" i="31"/>
  <c r="W8" i="31" s="1"/>
  <c r="P9" i="31"/>
  <c r="R9" i="31" s="1"/>
  <c r="S9" i="31" s="1"/>
  <c r="S6" i="26" s="1"/>
  <c r="R6" i="26" s="1"/>
  <c r="Q9" i="31"/>
  <c r="P6" i="31"/>
  <c r="AA9" i="31"/>
  <c r="AB9" i="31" s="1"/>
  <c r="U7" i="31"/>
  <c r="V7" i="31" s="1"/>
  <c r="U6" i="31"/>
  <c r="V6" i="31" s="1"/>
  <c r="AB8" i="31"/>
  <c r="AA10" i="31"/>
  <c r="P10" i="31"/>
  <c r="W9" i="31"/>
  <c r="V9" i="31"/>
  <c r="AB7" i="31"/>
  <c r="AC7" i="31"/>
  <c r="U10" i="31"/>
  <c r="P7" i="31"/>
  <c r="Q7" i="31"/>
  <c r="Q6" i="31"/>
  <c r="R6" i="31" s="1"/>
  <c r="S6" i="31" s="1"/>
  <c r="S15" i="26" s="1"/>
  <c r="P8" i="31"/>
  <c r="Q8" i="31"/>
  <c r="AB6" i="31"/>
  <c r="R15" i="26" l="1"/>
  <c r="V8" i="31"/>
  <c r="AD6" i="31"/>
  <c r="AE6" i="31" s="1"/>
  <c r="S17" i="26" s="1"/>
  <c r="R17" i="26" s="1"/>
  <c r="AD8" i="31"/>
  <c r="AE8" i="31" s="1"/>
  <c r="S11" i="26" s="1"/>
  <c r="R11" i="26" s="1"/>
  <c r="AC9" i="31"/>
  <c r="AD9" i="31" s="1"/>
  <c r="AE9" i="31" s="1"/>
  <c r="S8" i="26" s="1"/>
  <c r="R8" i="26" s="1"/>
  <c r="W6" i="31"/>
  <c r="X6" i="31" s="1"/>
  <c r="Y6" i="31" s="1"/>
  <c r="S16" i="26" s="1"/>
  <c r="R16" i="26" s="1"/>
  <c r="W7" i="31"/>
  <c r="X7" i="31" s="1"/>
  <c r="Y7" i="31" s="1"/>
  <c r="S13" i="26" s="1"/>
  <c r="R13" i="26" s="1"/>
  <c r="R7" i="31"/>
  <c r="S7" i="31" s="1"/>
  <c r="S12" i="26" s="1"/>
  <c r="R12" i="26" s="1"/>
  <c r="R10" i="31"/>
  <c r="S10" i="31" s="1"/>
  <c r="S3" i="26" s="1"/>
  <c r="R3" i="26" s="1"/>
  <c r="X8" i="31"/>
  <c r="Y8" i="31" s="1"/>
  <c r="S10" i="26" s="1"/>
  <c r="R10" i="26" s="1"/>
  <c r="AD7" i="31"/>
  <c r="AE7" i="31" s="1"/>
  <c r="S14" i="26" s="1"/>
  <c r="R14" i="26" s="1"/>
  <c r="X9" i="31"/>
  <c r="Y9" i="31" s="1"/>
  <c r="S7" i="26" s="1"/>
  <c r="R7" i="26" s="1"/>
  <c r="V10" i="31"/>
  <c r="W10" i="31"/>
  <c r="AB10" i="31"/>
  <c r="AC10" i="31"/>
  <c r="R8" i="31"/>
  <c r="S8" i="31" s="1"/>
  <c r="S9" i="26" s="1"/>
  <c r="R9" i="26" s="1"/>
  <c r="AD10" i="31" l="1"/>
  <c r="AE10" i="31" s="1"/>
  <c r="S5" i="26" s="1"/>
  <c r="R5" i="26" s="1"/>
  <c r="X10" i="31"/>
  <c r="Y10" i="31" s="1"/>
  <c r="S4" i="26" s="1"/>
  <c r="R4" i="26" s="1"/>
  <c r="I19" i="26"/>
  <c r="O9" i="26"/>
  <c r="F25" i="26" l="1"/>
  <c r="C24" i="26" s="1"/>
</calcChain>
</file>

<file path=xl/sharedStrings.xml><?xml version="1.0" encoding="utf-8"?>
<sst xmlns="http://schemas.openxmlformats.org/spreadsheetml/2006/main" count="167" uniqueCount="116">
  <si>
    <t>要介護１</t>
    <rPh sb="0" eb="3">
      <t>ヨウカイゴ</t>
    </rPh>
    <phoneticPr fontId="6"/>
  </si>
  <si>
    <t>要介護２</t>
    <rPh sb="0" eb="3">
      <t>ヨウカイゴ</t>
    </rPh>
    <phoneticPr fontId="6"/>
  </si>
  <si>
    <t>要介護３</t>
    <rPh sb="0" eb="3">
      <t>ヨウカイゴ</t>
    </rPh>
    <phoneticPr fontId="6"/>
  </si>
  <si>
    <t>要介護４</t>
    <rPh sb="0" eb="3">
      <t>ヨウカイゴ</t>
    </rPh>
    <phoneticPr fontId="6"/>
  </si>
  <si>
    <t>要介護５</t>
    <rPh sb="0" eb="3">
      <t>ヨウカイゴ</t>
    </rPh>
    <phoneticPr fontId="6"/>
  </si>
  <si>
    <t>要介護度を選んでください。</t>
    <rPh sb="0" eb="3">
      <t>ヨウカイゴ</t>
    </rPh>
    <rPh sb="3" eb="4">
      <t>ド</t>
    </rPh>
    <rPh sb="5" eb="6">
      <t>エラ</t>
    </rPh>
    <phoneticPr fontId="6"/>
  </si>
  <si>
    <t>介護負担割合を選んでください。</t>
    <rPh sb="0" eb="2">
      <t>カイゴ</t>
    </rPh>
    <rPh sb="2" eb="4">
      <t>フタン</t>
    </rPh>
    <rPh sb="4" eb="6">
      <t>ワリアイ</t>
    </rPh>
    <rPh sb="7" eb="8">
      <t>エラ</t>
    </rPh>
    <phoneticPr fontId="6"/>
  </si>
  <si>
    <t>要介護５１割</t>
    <rPh sb="0" eb="3">
      <t>ヨウカイゴ</t>
    </rPh>
    <rPh sb="5" eb="6">
      <t>ワリ</t>
    </rPh>
    <phoneticPr fontId="6"/>
  </si>
  <si>
    <t>要介護５２割</t>
    <rPh sb="0" eb="3">
      <t>ヨウカイゴ</t>
    </rPh>
    <rPh sb="5" eb="6">
      <t>ワリ</t>
    </rPh>
    <phoneticPr fontId="6"/>
  </si>
  <si>
    <t>要介護４１割</t>
    <rPh sb="0" eb="3">
      <t>ヨウカイゴ</t>
    </rPh>
    <rPh sb="5" eb="6">
      <t>ワリ</t>
    </rPh>
    <phoneticPr fontId="6"/>
  </si>
  <si>
    <t>要介護４２割</t>
    <rPh sb="0" eb="3">
      <t>ヨウカイゴ</t>
    </rPh>
    <rPh sb="5" eb="6">
      <t>ワリ</t>
    </rPh>
    <phoneticPr fontId="6"/>
  </si>
  <si>
    <t>要介護３１割</t>
    <rPh sb="0" eb="3">
      <t>ヨウカイゴ</t>
    </rPh>
    <rPh sb="5" eb="6">
      <t>ワリ</t>
    </rPh>
    <phoneticPr fontId="6"/>
  </si>
  <si>
    <t>要介護３２割</t>
    <rPh sb="0" eb="3">
      <t>ヨウカイゴ</t>
    </rPh>
    <rPh sb="5" eb="6">
      <t>ワリ</t>
    </rPh>
    <phoneticPr fontId="6"/>
  </si>
  <si>
    <t>要介護２１割</t>
    <rPh sb="0" eb="3">
      <t>ヨウカイゴ</t>
    </rPh>
    <rPh sb="5" eb="6">
      <t>ワリ</t>
    </rPh>
    <phoneticPr fontId="6"/>
  </si>
  <si>
    <t>要介護２２割</t>
    <rPh sb="0" eb="3">
      <t>ヨウカイゴ</t>
    </rPh>
    <rPh sb="5" eb="6">
      <t>ワリ</t>
    </rPh>
    <phoneticPr fontId="6"/>
  </si>
  <si>
    <t>１割</t>
    <rPh sb="1" eb="2">
      <t>ワリ</t>
    </rPh>
    <phoneticPr fontId="6"/>
  </si>
  <si>
    <t>２割</t>
    <rPh sb="1" eb="2">
      <t>ワリ</t>
    </rPh>
    <phoneticPr fontId="6"/>
  </si>
  <si>
    <t>円</t>
    <rPh sb="0" eb="1">
      <t>エン</t>
    </rPh>
    <phoneticPr fontId="6"/>
  </si>
  <si>
    <t>※ 個別機能訓練、療養食など、別途費用が発生することがあります。</t>
    <rPh sb="2" eb="4">
      <t>コベツ</t>
    </rPh>
    <rPh sb="4" eb="6">
      <t>キノウ</t>
    </rPh>
    <rPh sb="6" eb="8">
      <t>クンレン</t>
    </rPh>
    <rPh sb="9" eb="11">
      <t>リョウヨウ</t>
    </rPh>
    <rPh sb="11" eb="12">
      <t>ショク</t>
    </rPh>
    <rPh sb="15" eb="17">
      <t>ベット</t>
    </rPh>
    <rPh sb="17" eb="19">
      <t>ヒヨウ</t>
    </rPh>
    <rPh sb="20" eb="22">
      <t>ハッセイ</t>
    </rPh>
    <phoneticPr fontId="6"/>
  </si>
  <si>
    <t>①</t>
    <phoneticPr fontId="6"/>
  </si>
  <si>
    <t>②</t>
    <phoneticPr fontId="6"/>
  </si>
  <si>
    <t>★ 介護保険被保険者証の要介護状態等区分をご確認ください。</t>
    <rPh sb="2" eb="4">
      <t>カイゴ</t>
    </rPh>
    <rPh sb="4" eb="6">
      <t>ホケン</t>
    </rPh>
    <rPh sb="6" eb="10">
      <t>ヒホケンシャ</t>
    </rPh>
    <rPh sb="10" eb="11">
      <t>アカシ</t>
    </rPh>
    <rPh sb="12" eb="15">
      <t>ヨウカイゴ</t>
    </rPh>
    <rPh sb="15" eb="17">
      <t>ジョウタイ</t>
    </rPh>
    <rPh sb="17" eb="18">
      <t>トウ</t>
    </rPh>
    <rPh sb="18" eb="20">
      <t>クブン</t>
    </rPh>
    <rPh sb="22" eb="24">
      <t>カクニン</t>
    </rPh>
    <phoneticPr fontId="6"/>
  </si>
  <si>
    <t>★ 介護保険負担割合証をご確認ください。</t>
    <rPh sb="2" eb="4">
      <t>カイゴ</t>
    </rPh>
    <rPh sb="4" eb="6">
      <t>ホケン</t>
    </rPh>
    <rPh sb="6" eb="8">
      <t>フタン</t>
    </rPh>
    <rPh sb="8" eb="10">
      <t>ワリアイ</t>
    </rPh>
    <rPh sb="10" eb="11">
      <t>ショウ</t>
    </rPh>
    <rPh sb="13" eb="15">
      <t>カクニン</t>
    </rPh>
    <phoneticPr fontId="6"/>
  </si>
  <si>
    <t>★ 介護保険負担限度額認定証をご確認ください。</t>
    <rPh sb="2" eb="4">
      <t>カイゴ</t>
    </rPh>
    <rPh sb="4" eb="6">
      <t>ホケン</t>
    </rPh>
    <rPh sb="6" eb="8">
      <t>フタン</t>
    </rPh>
    <rPh sb="8" eb="10">
      <t>ゲンド</t>
    </rPh>
    <rPh sb="10" eb="11">
      <t>ガク</t>
    </rPh>
    <rPh sb="11" eb="14">
      <t>ニンテイショウ</t>
    </rPh>
    <rPh sb="16" eb="18">
      <t>カクニン</t>
    </rPh>
    <phoneticPr fontId="6"/>
  </si>
  <si>
    <t xml:space="preserve">食　費 </t>
    <rPh sb="0" eb="1">
      <t>ショク</t>
    </rPh>
    <rPh sb="2" eb="3">
      <t>ヒ</t>
    </rPh>
    <phoneticPr fontId="6"/>
  </si>
  <si>
    <t>短期入所生活介護利用料の概算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リヨウリョウ</t>
    </rPh>
    <rPh sb="12" eb="14">
      <t>ガイサン</t>
    </rPh>
    <phoneticPr fontId="6"/>
  </si>
  <si>
    <t>ご希望する利用日数を入力してください。</t>
    <rPh sb="1" eb="3">
      <t>キボウ</t>
    </rPh>
    <rPh sb="5" eb="7">
      <t>リヨウ</t>
    </rPh>
    <rPh sb="7" eb="9">
      <t>ニッスウ</t>
    </rPh>
    <rPh sb="10" eb="12">
      <t>ニュウリョク</t>
    </rPh>
    <phoneticPr fontId="6"/>
  </si>
  <si>
    <t>日間</t>
    <rPh sb="0" eb="1">
      <t>ニチ</t>
    </rPh>
    <rPh sb="1" eb="2">
      <t>カン</t>
    </rPh>
    <phoneticPr fontId="6"/>
  </si>
  <si>
    <t>泊</t>
    <rPh sb="0" eb="1">
      <t>ハク</t>
    </rPh>
    <phoneticPr fontId="6"/>
  </si>
  <si>
    <t>日</t>
    <rPh sb="0" eb="1">
      <t>ニチ</t>
    </rPh>
    <phoneticPr fontId="6"/>
  </si>
  <si>
    <t>のご利用です。</t>
    <rPh sb="2" eb="4">
      <t>リヨウ</t>
    </rPh>
    <phoneticPr fontId="6"/>
  </si>
  <si>
    <t>⇒</t>
    <phoneticPr fontId="6"/>
  </si>
  <si>
    <t>上記利用日数の施設利用料の目安は次のとおりです。</t>
    <rPh sb="0" eb="2">
      <t>ジョウキ</t>
    </rPh>
    <rPh sb="2" eb="4">
      <t>リヨウ</t>
    </rPh>
    <rPh sb="4" eb="6">
      <t>ニッスウ</t>
    </rPh>
    <rPh sb="7" eb="9">
      <t>シセツ</t>
    </rPh>
    <rPh sb="9" eb="12">
      <t>リヨウリョウ</t>
    </rPh>
    <rPh sb="13" eb="15">
      <t>メヤス</t>
    </rPh>
    <rPh sb="16" eb="17">
      <t>ツギ</t>
    </rPh>
    <phoneticPr fontId="6"/>
  </si>
  <si>
    <t>（送迎加算往復分を含む。）</t>
    <rPh sb="1" eb="3">
      <t>ソウゲイ</t>
    </rPh>
    <rPh sb="3" eb="5">
      <t>カサン</t>
    </rPh>
    <rPh sb="5" eb="7">
      <t>オウフク</t>
    </rPh>
    <rPh sb="7" eb="8">
      <t>ブン</t>
    </rPh>
    <rPh sb="9" eb="10">
      <t>フク</t>
    </rPh>
    <phoneticPr fontId="6"/>
  </si>
  <si>
    <t>※ 上記金額は概算であり、加算算定などの諸条件により、実際の金額とは異なります。</t>
    <phoneticPr fontId="6"/>
  </si>
  <si>
    <t>※ 区分支給限度基準額を超える場合は、この限りではありません。</t>
    <rPh sb="2" eb="4">
      <t>クブン</t>
    </rPh>
    <rPh sb="4" eb="6">
      <t>シキュウ</t>
    </rPh>
    <rPh sb="6" eb="8">
      <t>ゲンド</t>
    </rPh>
    <rPh sb="8" eb="10">
      <t>キジュン</t>
    </rPh>
    <rPh sb="10" eb="11">
      <t>ガク</t>
    </rPh>
    <rPh sb="12" eb="13">
      <t>コ</t>
    </rPh>
    <rPh sb="15" eb="17">
      <t>バアイ</t>
    </rPh>
    <rPh sb="21" eb="22">
      <t>カギ</t>
    </rPh>
    <phoneticPr fontId="6"/>
  </si>
  <si>
    <t>食費・滞在費（多床室）の金額を選んでください。</t>
    <rPh sb="0" eb="2">
      <t>ショクヒ</t>
    </rPh>
    <rPh sb="3" eb="6">
      <t>タイザイヒ</t>
    </rPh>
    <rPh sb="7" eb="8">
      <t>タ</t>
    </rPh>
    <rPh sb="8" eb="9">
      <t>トコ</t>
    </rPh>
    <rPh sb="9" eb="10">
      <t>シツ</t>
    </rPh>
    <rPh sb="12" eb="14">
      <t>キンガク</t>
    </rPh>
    <rPh sb="15" eb="16">
      <t>エラ</t>
    </rPh>
    <phoneticPr fontId="6"/>
  </si>
  <si>
    <t xml:space="preserve">滞在費 </t>
    <rPh sb="0" eb="2">
      <t>タイザイ</t>
    </rPh>
    <rPh sb="2" eb="3">
      <t>ヒ</t>
    </rPh>
    <phoneticPr fontId="6"/>
  </si>
  <si>
    <t>　  （多床室）</t>
    <rPh sb="4" eb="7">
      <t>タショウシツ</t>
    </rPh>
    <phoneticPr fontId="6"/>
  </si>
  <si>
    <t>内訳：</t>
    <rPh sb="0" eb="2">
      <t>ウチワケ</t>
    </rPh>
    <phoneticPr fontId="6"/>
  </si>
  <si>
    <t>利用料</t>
    <rPh sb="0" eb="2">
      <t>リヨウ</t>
    </rPh>
    <rPh sb="2" eb="3">
      <t>リョウ</t>
    </rPh>
    <phoneticPr fontId="6"/>
  </si>
  <si>
    <t>食　費</t>
    <rPh sb="0" eb="1">
      <t>ショク</t>
    </rPh>
    <rPh sb="2" eb="3">
      <t>ヒ</t>
    </rPh>
    <phoneticPr fontId="6"/>
  </si>
  <si>
    <t>滞在費</t>
    <rPh sb="0" eb="3">
      <t>タイザイヒ</t>
    </rPh>
    <phoneticPr fontId="6"/>
  </si>
  <si>
    <t>円</t>
    <rPh sb="0" eb="1">
      <t>エン</t>
    </rPh>
    <phoneticPr fontId="6"/>
  </si>
  <si>
    <t>③</t>
    <phoneticPr fontId="6"/>
  </si>
  <si>
    <t>④</t>
    <phoneticPr fontId="6"/>
  </si>
  <si>
    <t>要介護１１割</t>
    <rPh sb="0" eb="3">
      <t>ヨウカイゴ</t>
    </rPh>
    <rPh sb="5" eb="6">
      <t>ワリ</t>
    </rPh>
    <phoneticPr fontId="6"/>
  </si>
  <si>
    <t>要介護１２割</t>
    <rPh sb="0" eb="3">
      <t>ヨウカイゴ</t>
    </rPh>
    <rPh sb="5" eb="6">
      <t>ワリ</t>
    </rPh>
    <phoneticPr fontId="6"/>
  </si>
  <si>
    <t>新型コロナウイルス感染症への対応 ～9/30</t>
    <rPh sb="0" eb="2">
      <t>シンガタ</t>
    </rPh>
    <rPh sb="9" eb="12">
      <t>カンセンショウ</t>
    </rPh>
    <rPh sb="14" eb="16">
      <t>タイオウ</t>
    </rPh>
    <phoneticPr fontId="14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</si>
  <si>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4"/>
  </si>
  <si>
    <t>介護職員処遇改善加算</t>
  </si>
  <si>
    <t>療養食加算（１日に３回を限度）</t>
    <rPh sb="7" eb="8">
      <t>ニチ</t>
    </rPh>
    <rPh sb="10" eb="11">
      <t>カイ</t>
    </rPh>
    <rPh sb="12" eb="14">
      <t>ゲンド</t>
    </rPh>
    <phoneticPr fontId="14"/>
  </si>
  <si>
    <t>緊急短期入所受入加算</t>
    <rPh sb="0" eb="2">
      <t>キンキュウ</t>
    </rPh>
    <rPh sb="2" eb="4">
      <t>タンキ</t>
    </rPh>
    <rPh sb="4" eb="6">
      <t>ニュウショ</t>
    </rPh>
    <rPh sb="6" eb="8">
      <t>ウケイ</t>
    </rPh>
    <rPh sb="8" eb="10">
      <t>カサン</t>
    </rPh>
    <phoneticPr fontId="14"/>
  </si>
  <si>
    <t>認知症行動・心理症状緊急対応加算</t>
    <phoneticPr fontId="14"/>
  </si>
  <si>
    <t>個別機能訓練加算</t>
  </si>
  <si>
    <t>送迎加算</t>
  </si>
  <si>
    <t>サービス提供体制強化加算Ⅲ</t>
  </si>
  <si>
    <t>サービス提供体制強化加算Ⅱ</t>
  </si>
  <si>
    <t>サービス提供体制強化加算Ⅰロ</t>
  </si>
  <si>
    <t>サービス提供体制強化加算Ⅱ</t>
    <phoneticPr fontId="14"/>
  </si>
  <si>
    <t>サービス提供体制強化加算Ⅰ</t>
    <phoneticPr fontId="14"/>
  </si>
  <si>
    <t>若年性認知症利用者受入加算</t>
  </si>
  <si>
    <t>生活相談員配置等加算</t>
  </si>
  <si>
    <t>生活機能向上連携加算Ⅱ</t>
    <phoneticPr fontId="14"/>
  </si>
  <si>
    <t>機能訓練体制加算</t>
  </si>
  <si>
    <t>加算</t>
    <rPh sb="0" eb="2">
      <t>カサン</t>
    </rPh>
    <phoneticPr fontId="3"/>
  </si>
  <si>
    <t>要支援２</t>
    <rPh sb="0" eb="3">
      <t>ヨウシエン</t>
    </rPh>
    <phoneticPr fontId="14"/>
  </si>
  <si>
    <t>要支援１</t>
    <rPh sb="0" eb="3">
      <t>ヨウシエン</t>
    </rPh>
    <phoneticPr fontId="14"/>
  </si>
  <si>
    <t>従来型個室</t>
    <rPh sb="0" eb="3">
      <t>ジュウライガタ</t>
    </rPh>
    <rPh sb="3" eb="5">
      <t>コシツ</t>
    </rPh>
    <phoneticPr fontId="14"/>
  </si>
  <si>
    <t>多床室</t>
    <rPh sb="0" eb="3">
      <t>タショウシツ</t>
    </rPh>
    <phoneticPr fontId="14"/>
  </si>
  <si>
    <t>利用料</t>
    <rPh sb="0" eb="3">
      <t>リヨウリョウ</t>
    </rPh>
    <phoneticPr fontId="14"/>
  </si>
  <si>
    <t>単位数</t>
    <rPh sb="0" eb="3">
      <t>タンイスウ</t>
    </rPh>
    <phoneticPr fontId="14"/>
  </si>
  <si>
    <t>利用者(3割)</t>
    <rPh sb="0" eb="3">
      <t>リヨウシャ</t>
    </rPh>
    <rPh sb="5" eb="6">
      <t>ワリ</t>
    </rPh>
    <phoneticPr fontId="3"/>
  </si>
  <si>
    <t>国保連(7割)</t>
    <rPh sb="0" eb="3">
      <t>コクホレン</t>
    </rPh>
    <rPh sb="5" eb="6">
      <t>ワリ</t>
    </rPh>
    <phoneticPr fontId="3"/>
  </si>
  <si>
    <t>利用者(2割)</t>
    <rPh sb="0" eb="3">
      <t>リヨウシャ</t>
    </rPh>
    <rPh sb="5" eb="6">
      <t>ワリ</t>
    </rPh>
    <phoneticPr fontId="3"/>
  </si>
  <si>
    <t>国保連(8割)</t>
    <rPh sb="0" eb="3">
      <t>コクホレン</t>
    </rPh>
    <rPh sb="5" eb="6">
      <t>ワリ</t>
    </rPh>
    <phoneticPr fontId="3"/>
  </si>
  <si>
    <t>利用者(1割)</t>
    <rPh sb="0" eb="3">
      <t>リヨウシャ</t>
    </rPh>
    <rPh sb="5" eb="6">
      <t>ワリ</t>
    </rPh>
    <phoneticPr fontId="3"/>
  </si>
  <si>
    <t>国保連(9割)</t>
    <rPh sb="0" eb="3">
      <t>コクホレン</t>
    </rPh>
    <rPh sb="5" eb="6">
      <t>ワリ</t>
    </rPh>
    <phoneticPr fontId="3"/>
  </si>
  <si>
    <t>介護報酬</t>
    <rPh sb="0" eb="2">
      <t>カイゴ</t>
    </rPh>
    <rPh sb="2" eb="4">
      <t>ホウシュウ</t>
    </rPh>
    <phoneticPr fontId="3"/>
  </si>
  <si>
    <t>単位数</t>
    <rPh sb="0" eb="3">
      <t>タンイスウ</t>
    </rPh>
    <phoneticPr fontId="3"/>
  </si>
  <si>
    <t>地域単価</t>
    <rPh sb="0" eb="2">
      <t>チイキ</t>
    </rPh>
    <rPh sb="2" eb="4">
      <t>タンカ</t>
    </rPh>
    <phoneticPr fontId="14"/>
  </si>
  <si>
    <t>●介護予防短期入所生活介護</t>
    <rPh sb="1" eb="3">
      <t>カイゴ</t>
    </rPh>
    <rPh sb="3" eb="5">
      <t>ヨボウ</t>
    </rPh>
    <rPh sb="5" eb="7">
      <t>タンキ</t>
    </rPh>
    <rPh sb="7" eb="9">
      <t>ニュウショ</t>
    </rPh>
    <rPh sb="9" eb="11">
      <t>セイカツ</t>
    </rPh>
    <rPh sb="11" eb="13">
      <t>カイゴ</t>
    </rPh>
    <phoneticPr fontId="14"/>
  </si>
  <si>
    <t>看護体制Ⅱ</t>
  </si>
  <si>
    <t>看護体制Ⅰ</t>
  </si>
  <si>
    <t>夜勤職員配置Ⅲ</t>
  </si>
  <si>
    <t>夜勤職員配置Ⅰ</t>
  </si>
  <si>
    <t>要介護５</t>
    <rPh sb="0" eb="3">
      <t>ヨウカイゴ</t>
    </rPh>
    <phoneticPr fontId="14"/>
  </si>
  <si>
    <t>要介護４</t>
    <rPh sb="0" eb="3">
      <t>ヨウカイゴ</t>
    </rPh>
    <phoneticPr fontId="14"/>
  </si>
  <si>
    <t>要介護３</t>
    <rPh sb="0" eb="3">
      <t>ヨウカイゴ</t>
    </rPh>
    <phoneticPr fontId="14"/>
  </si>
  <si>
    <t>要介護２</t>
    <rPh sb="0" eb="3">
      <t>ヨウカイゴ</t>
    </rPh>
    <phoneticPr fontId="14"/>
  </si>
  <si>
    <t>要介護１</t>
    <rPh sb="0" eb="3">
      <t>ヨウカイゴ</t>
    </rPh>
    <phoneticPr fontId="14"/>
  </si>
  <si>
    <t>●短期入所生活介護</t>
    <rPh sb="1" eb="3">
      <t>タンキ</t>
    </rPh>
    <rPh sb="3" eb="5">
      <t>ニュウショ</t>
    </rPh>
    <rPh sb="5" eb="7">
      <t>セイカツ</t>
    </rPh>
    <rPh sb="7" eb="9">
      <t>カイゴ</t>
    </rPh>
    <phoneticPr fontId="14"/>
  </si>
  <si>
    <t>注：認定証をお持ちではない方は、
　　　食　費　１，８００円
　　　滞在費 　　  ８５５円 
　　　　　　　　　を選んでください。</t>
    <rPh sb="34" eb="36">
      <t>タイザイ</t>
    </rPh>
    <phoneticPr fontId="6"/>
  </si>
  <si>
    <t>３割</t>
    <rPh sb="1" eb="2">
      <t>ワリ</t>
    </rPh>
    <phoneticPr fontId="6"/>
  </si>
  <si>
    <t>１割</t>
    <rPh sb="1" eb="2">
      <t>ワリ</t>
    </rPh>
    <phoneticPr fontId="14"/>
  </si>
  <si>
    <t>２割</t>
    <rPh sb="1" eb="2">
      <t>ワリ</t>
    </rPh>
    <phoneticPr fontId="14"/>
  </si>
  <si>
    <t>３割</t>
    <rPh sb="1" eb="2">
      <t>ワリ</t>
    </rPh>
    <phoneticPr fontId="14"/>
  </si>
  <si>
    <t>利用料+加算</t>
    <rPh sb="0" eb="3">
      <t>リヨウリョウ</t>
    </rPh>
    <rPh sb="4" eb="6">
      <t>カサン</t>
    </rPh>
    <phoneticPr fontId="14"/>
  </si>
  <si>
    <t>処遇改善+特定処遇</t>
    <rPh sb="0" eb="2">
      <t>ショグウ</t>
    </rPh>
    <rPh sb="2" eb="4">
      <t>カイゼン</t>
    </rPh>
    <rPh sb="5" eb="9">
      <t>トクテイショグウ</t>
    </rPh>
    <phoneticPr fontId="14"/>
  </si>
  <si>
    <t>暫定利用料</t>
    <rPh sb="0" eb="2">
      <t>ザンテイ</t>
    </rPh>
    <rPh sb="2" eb="5">
      <t>リヨウリョウ</t>
    </rPh>
    <phoneticPr fontId="14"/>
  </si>
  <si>
    <t>要介護１</t>
    <rPh sb="0" eb="1">
      <t>ヨウ</t>
    </rPh>
    <rPh sb="1" eb="3">
      <t>カイゴ</t>
    </rPh>
    <phoneticPr fontId="14"/>
  </si>
  <si>
    <t>要介護２</t>
    <rPh sb="0" eb="1">
      <t>ヨウ</t>
    </rPh>
    <rPh sb="1" eb="3">
      <t>カイゴ</t>
    </rPh>
    <phoneticPr fontId="14"/>
  </si>
  <si>
    <t>要介護３</t>
    <rPh sb="0" eb="1">
      <t>ヨウ</t>
    </rPh>
    <rPh sb="1" eb="3">
      <t>カイゴ</t>
    </rPh>
    <phoneticPr fontId="14"/>
  </si>
  <si>
    <t>要介護４</t>
    <rPh sb="0" eb="1">
      <t>ヨウ</t>
    </rPh>
    <rPh sb="1" eb="3">
      <t>カイゴ</t>
    </rPh>
    <phoneticPr fontId="14"/>
  </si>
  <si>
    <t>要介護５</t>
    <rPh sb="0" eb="1">
      <t>ヨウ</t>
    </rPh>
    <rPh sb="1" eb="3">
      <t>カイゴ</t>
    </rPh>
    <phoneticPr fontId="14"/>
  </si>
  <si>
    <t>算定加算</t>
    <rPh sb="0" eb="2">
      <t>サンテイ</t>
    </rPh>
    <rPh sb="2" eb="4">
      <t>カサン</t>
    </rPh>
    <phoneticPr fontId="14"/>
  </si>
  <si>
    <t>要介護１３割</t>
    <rPh sb="0" eb="3">
      <t>ヨウカイゴ</t>
    </rPh>
    <rPh sb="5" eb="6">
      <t>ワリ</t>
    </rPh>
    <phoneticPr fontId="6"/>
  </si>
  <si>
    <t>要介護５３割</t>
    <rPh sb="0" eb="3">
      <t>ヨウカイゴ</t>
    </rPh>
    <rPh sb="5" eb="6">
      <t>ワリ</t>
    </rPh>
    <phoneticPr fontId="6"/>
  </si>
  <si>
    <t>要介護４３割</t>
    <rPh sb="0" eb="3">
      <t>ヨウカイゴ</t>
    </rPh>
    <rPh sb="5" eb="6">
      <t>ワリ</t>
    </rPh>
    <phoneticPr fontId="6"/>
  </si>
  <si>
    <t>要介護３３割</t>
    <rPh sb="0" eb="3">
      <t>ヨウカイゴ</t>
    </rPh>
    <rPh sb="5" eb="6">
      <t>ワリ</t>
    </rPh>
    <phoneticPr fontId="6"/>
  </si>
  <si>
    <t>要介護２３割</t>
    <rPh sb="0" eb="3">
      <t>ヨウカイゴ</t>
    </rPh>
    <rPh sb="5" eb="6">
      <t>ワリ</t>
    </rPh>
    <phoneticPr fontId="6"/>
  </si>
  <si>
    <t xml:space="preserve">※ 別途、行事参加費、行事食費、サークル活動に関わる原材料費などが必要となります。 </t>
    <rPh sb="2" eb="4">
      <t>ベット</t>
    </rPh>
    <rPh sb="5" eb="7">
      <t>ギョウジ</t>
    </rPh>
    <rPh sb="7" eb="10">
      <t>サンカヒ</t>
    </rPh>
    <rPh sb="11" eb="13">
      <t>ギョウジ</t>
    </rPh>
    <rPh sb="13" eb="15">
      <t>ショクヒ</t>
    </rPh>
    <rPh sb="20" eb="22">
      <t>カツドウ</t>
    </rPh>
    <rPh sb="23" eb="24">
      <t>カカ</t>
    </rPh>
    <rPh sb="26" eb="29">
      <t>ゲンザイリョウ</t>
    </rPh>
    <rPh sb="29" eb="30">
      <t>ヒ</t>
    </rPh>
    <rPh sb="33" eb="35">
      <t>ヒツヨウ</t>
    </rPh>
    <phoneticPr fontId="6"/>
  </si>
  <si>
    <t>本体+加算</t>
    <rPh sb="0" eb="2">
      <t>ホンタイ</t>
    </rPh>
    <rPh sb="3" eb="5">
      <t>カサン</t>
    </rPh>
    <phoneticPr fontId="6"/>
  </si>
  <si>
    <t>送迎加算分</t>
    <rPh sb="0" eb="2">
      <t>ソウゲイ</t>
    </rPh>
    <rPh sb="2" eb="4">
      <t>カサン</t>
    </rPh>
    <rPh sb="4" eb="5">
      <t>ブン</t>
    </rPh>
    <phoneticPr fontId="6"/>
  </si>
  <si>
    <r>
      <t>生活機能向上連携加算Ⅱ　</t>
    </r>
    <r>
      <rPr>
        <sz val="5"/>
        <rFont val="ＭＳ Ｐゴシック"/>
        <family val="3"/>
        <charset val="128"/>
        <scheme val="minor"/>
      </rPr>
      <t>個別機能訓練加算あり</t>
    </r>
    <r>
      <rPr>
        <sz val="10"/>
        <rFont val="ＭＳ Ｐゴシック"/>
        <family val="3"/>
        <charset val="128"/>
        <scheme val="minor"/>
      </rPr>
      <t>　</t>
    </r>
    <phoneticPr fontId="14"/>
  </si>
  <si>
    <r>
      <t>生活機能向上連携加算Ⅱ　</t>
    </r>
    <r>
      <rPr>
        <sz val="5"/>
        <rFont val="ＭＳ Ｐゴシック"/>
        <family val="3"/>
        <charset val="128"/>
        <scheme val="minor"/>
      </rPr>
      <t>個別機能訓練加算あり　</t>
    </r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</si>
</sst>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0.0%"/>
    <numFmt numFmtId="178" formatCode="#,##0_ "/>
    <numFmt numFmtId="179" formatCode="#,##0.00_ "/>
    <numFmt numFmtId="180" formatCode="0.0_);[Red]\(0.0\)"/>
    <numFmt numFmtId="181" formatCode="#,##0.0_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222222"/>
      <name val="HG丸ｺﾞｼｯｸM-PRO"/>
      <family val="3"/>
      <charset val="128"/>
    </font>
    <font>
      <b/>
      <sz val="20"/>
      <color rgb="FF7030A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178" fontId="8" fillId="2" borderId="0" xfId="0" applyNumberFormat="1" applyFont="1" applyFill="1" applyAlignment="1" applyProtection="1">
      <alignment vertical="center"/>
      <protection hidden="1"/>
    </xf>
    <xf numFmtId="178" fontId="7" fillId="2" borderId="0" xfId="0" applyNumberFormat="1" applyFont="1" applyFill="1" applyProtection="1">
      <alignment vertical="center"/>
      <protection hidden="1"/>
    </xf>
    <xf numFmtId="178" fontId="8" fillId="2" borderId="0" xfId="0" applyNumberFormat="1" applyFont="1" applyFill="1" applyProtection="1">
      <alignment vertical="center"/>
      <protection hidden="1"/>
    </xf>
    <xf numFmtId="178" fontId="9" fillId="2" borderId="0" xfId="0" applyNumberFormat="1" applyFont="1" applyFill="1" applyProtection="1">
      <alignment vertical="center"/>
      <protection hidden="1"/>
    </xf>
    <xf numFmtId="178" fontId="7" fillId="0" borderId="24" xfId="0" applyNumberFormat="1" applyFont="1" applyFill="1" applyBorder="1" applyAlignment="1" applyProtection="1">
      <alignment vertical="center"/>
      <protection locked="0" hidden="1"/>
    </xf>
    <xf numFmtId="178" fontId="7" fillId="2" borderId="0" xfId="0" applyNumberFormat="1" applyFont="1" applyFill="1" applyAlignment="1" applyProtection="1">
      <alignment vertical="center"/>
      <protection hidden="1"/>
    </xf>
    <xf numFmtId="178" fontId="10" fillId="2" borderId="26" xfId="0" applyNumberFormat="1" applyFont="1" applyFill="1" applyBorder="1" applyAlignment="1" applyProtection="1">
      <alignment horizontal="center" vertical="center"/>
      <protection hidden="1"/>
    </xf>
    <xf numFmtId="178" fontId="10" fillId="2" borderId="26" xfId="0" applyNumberFormat="1" applyFont="1" applyFill="1" applyBorder="1" applyProtection="1">
      <alignment vertical="center"/>
      <protection hidden="1"/>
    </xf>
    <xf numFmtId="178" fontId="8" fillId="2" borderId="0" xfId="0" applyNumberFormat="1" applyFont="1" applyFill="1" applyAlignment="1" applyProtection="1">
      <alignment horizontal="right" vertical="center"/>
      <protection hidden="1"/>
    </xf>
    <xf numFmtId="176" fontId="8" fillId="2" borderId="0" xfId="1" applyNumberFormat="1" applyFont="1" applyFill="1" applyBorder="1" applyAlignment="1" applyProtection="1">
      <alignment vertical="center"/>
      <protection hidden="1"/>
    </xf>
    <xf numFmtId="176" fontId="8" fillId="2" borderId="0" xfId="1" applyNumberFormat="1" applyFont="1" applyFill="1" applyBorder="1" applyAlignment="1" applyProtection="1">
      <alignment horizontal="right" vertical="center"/>
      <protection hidden="1"/>
    </xf>
    <xf numFmtId="178" fontId="11" fillId="2" borderId="26" xfId="0" applyNumberFormat="1" applyFont="1" applyFill="1" applyBorder="1" applyAlignment="1" applyProtection="1">
      <alignment horizontal="center" vertical="center"/>
      <protection hidden="1"/>
    </xf>
    <xf numFmtId="178" fontId="7" fillId="2" borderId="0" xfId="0" applyNumberFormat="1" applyFont="1" applyFill="1" applyAlignment="1" applyProtection="1">
      <alignment horizontal="right" vertical="center"/>
      <protection hidden="1"/>
    </xf>
    <xf numFmtId="178" fontId="7" fillId="2" borderId="0" xfId="0" applyNumberFormat="1" applyFont="1" applyFill="1" applyAlignment="1" applyProtection="1">
      <alignment horizontal="center" vertical="center"/>
      <protection hidden="1"/>
    </xf>
    <xf numFmtId="178" fontId="9" fillId="2" borderId="0" xfId="0" applyNumberFormat="1" applyFont="1" applyFill="1" applyAlignment="1" applyProtection="1">
      <alignment vertical="center"/>
      <protection hidden="1"/>
    </xf>
    <xf numFmtId="178" fontId="9" fillId="2" borderId="0" xfId="0" applyNumberFormat="1" applyFont="1" applyFill="1" applyAlignment="1" applyProtection="1">
      <alignment horizontal="right" vertical="center"/>
      <protection hidden="1"/>
    </xf>
    <xf numFmtId="178" fontId="9" fillId="2" borderId="0" xfId="0" applyNumberFormat="1" applyFont="1" applyFill="1" applyAlignment="1" applyProtection="1">
      <alignment vertical="top"/>
      <protection hidden="1"/>
    </xf>
    <xf numFmtId="178" fontId="9" fillId="2" borderId="0" xfId="0" applyNumberFormat="1" applyFont="1" applyFill="1" applyAlignment="1" applyProtection="1">
      <protection hidden="1"/>
    </xf>
    <xf numFmtId="178" fontId="7" fillId="2" borderId="28" xfId="0" applyNumberFormat="1" applyFont="1" applyFill="1" applyBorder="1" applyProtection="1">
      <alignment vertical="center"/>
      <protection hidden="1"/>
    </xf>
    <xf numFmtId="178" fontId="7" fillId="2" borderId="28" xfId="0" applyNumberFormat="1" applyFont="1" applyFill="1" applyBorder="1" applyAlignment="1" applyProtection="1">
      <alignment horizontal="center" vertical="center"/>
      <protection hidden="1"/>
    </xf>
    <xf numFmtId="176" fontId="15" fillId="0" borderId="3" xfId="3" applyNumberFormat="1" applyFont="1" applyBorder="1" applyProtection="1">
      <alignment vertical="center"/>
      <protection hidden="1"/>
    </xf>
    <xf numFmtId="176" fontId="15" fillId="0" borderId="3" xfId="4" applyNumberFormat="1" applyFont="1" applyFill="1" applyBorder="1" applyAlignment="1" applyProtection="1">
      <alignment vertical="center"/>
      <protection hidden="1"/>
    </xf>
    <xf numFmtId="176" fontId="15" fillId="5" borderId="3" xfId="4" applyNumberFormat="1" applyFont="1" applyFill="1" applyBorder="1" applyAlignment="1" applyProtection="1">
      <alignment vertical="center"/>
      <protection hidden="1"/>
    </xf>
    <xf numFmtId="176" fontId="15" fillId="0" borderId="2" xfId="4" applyNumberFormat="1" applyFont="1" applyFill="1" applyBorder="1" applyAlignment="1" applyProtection="1">
      <alignment vertical="center"/>
      <protection hidden="1"/>
    </xf>
    <xf numFmtId="178" fontId="9" fillId="2" borderId="0" xfId="0" applyNumberFormat="1" applyFont="1" applyFill="1" applyAlignment="1" applyProtection="1">
      <alignment vertical="top"/>
      <protection hidden="1"/>
    </xf>
    <xf numFmtId="178" fontId="5" fillId="0" borderId="0" xfId="3" applyNumberFormat="1" applyFont="1" applyProtection="1">
      <alignment vertical="center"/>
      <protection hidden="1"/>
    </xf>
    <xf numFmtId="178" fontId="5" fillId="0" borderId="6" xfId="3" applyNumberFormat="1" applyFont="1" applyBorder="1" applyProtection="1">
      <alignment vertical="center"/>
      <protection hidden="1"/>
    </xf>
    <xf numFmtId="178" fontId="5" fillId="0" borderId="42" xfId="3" applyNumberFormat="1" applyFont="1" applyBorder="1" applyProtection="1">
      <alignment vertical="center"/>
      <protection hidden="1"/>
    </xf>
    <xf numFmtId="178" fontId="5" fillId="0" borderId="1" xfId="3" applyNumberFormat="1" applyFont="1" applyBorder="1" applyAlignment="1" applyProtection="1">
      <alignment horizontal="center" vertical="center"/>
      <protection hidden="1"/>
    </xf>
    <xf numFmtId="178" fontId="5" fillId="0" borderId="1" xfId="3" applyNumberFormat="1" applyFont="1" applyBorder="1" applyAlignment="1" applyProtection="1">
      <alignment horizontal="center" vertical="center" shrinkToFit="1"/>
      <protection hidden="1"/>
    </xf>
    <xf numFmtId="178" fontId="5" fillId="0" borderId="1" xfId="3" applyNumberFormat="1" applyFont="1" applyBorder="1" applyAlignment="1" applyProtection="1">
      <alignment vertical="center" shrinkToFit="1"/>
      <protection hidden="1"/>
    </xf>
    <xf numFmtId="178" fontId="5" fillId="0" borderId="1" xfId="3" applyNumberFormat="1" applyFont="1" applyBorder="1" applyProtection="1">
      <alignment vertical="center"/>
      <protection hidden="1"/>
    </xf>
    <xf numFmtId="177" fontId="5" fillId="0" borderId="1" xfId="3" applyNumberFormat="1" applyFont="1" applyBorder="1" applyProtection="1">
      <alignment vertical="center"/>
      <protection hidden="1"/>
    </xf>
    <xf numFmtId="178" fontId="5" fillId="0" borderId="2" xfId="3" applyNumberFormat="1" applyFont="1" applyBorder="1" applyAlignment="1" applyProtection="1">
      <alignment horizontal="center" vertical="center"/>
      <protection hidden="1"/>
    </xf>
    <xf numFmtId="178" fontId="5" fillId="0" borderId="3" xfId="3" applyNumberFormat="1" applyFont="1" applyBorder="1" applyAlignment="1" applyProtection="1">
      <alignment horizontal="center" vertical="center"/>
      <protection hidden="1"/>
    </xf>
    <xf numFmtId="178" fontId="5" fillId="0" borderId="4" xfId="3" applyNumberFormat="1" applyFont="1" applyBorder="1" applyAlignment="1" applyProtection="1">
      <alignment horizontal="center" vertical="center"/>
      <protection hidden="1"/>
    </xf>
    <xf numFmtId="178" fontId="5" fillId="0" borderId="43" xfId="3" applyNumberFormat="1" applyFont="1" applyBorder="1" applyAlignment="1" applyProtection="1">
      <alignment horizontal="center" vertical="center"/>
      <protection hidden="1"/>
    </xf>
    <xf numFmtId="178" fontId="5" fillId="0" borderId="0" xfId="3" applyNumberFormat="1" applyFont="1" applyBorder="1" applyProtection="1">
      <alignment vertical="center"/>
      <protection hidden="1"/>
    </xf>
    <xf numFmtId="178" fontId="5" fillId="0" borderId="45" xfId="3" applyNumberFormat="1" applyFont="1" applyBorder="1" applyProtection="1">
      <alignment vertical="center"/>
      <protection hidden="1"/>
    </xf>
    <xf numFmtId="178" fontId="5" fillId="0" borderId="46" xfId="3" applyNumberFormat="1" applyFont="1" applyBorder="1" applyProtection="1">
      <alignment vertical="center"/>
      <protection hidden="1"/>
    </xf>
    <xf numFmtId="178" fontId="5" fillId="0" borderId="47" xfId="3" applyNumberFormat="1" applyFont="1" applyBorder="1" applyProtection="1">
      <alignment vertical="center"/>
      <protection hidden="1"/>
    </xf>
    <xf numFmtId="178" fontId="5" fillId="0" borderId="48" xfId="3" applyNumberFormat="1" applyFont="1" applyBorder="1" applyProtection="1">
      <alignment vertical="center"/>
      <protection hidden="1"/>
    </xf>
    <xf numFmtId="178" fontId="5" fillId="0" borderId="43" xfId="3" applyNumberFormat="1" applyFont="1" applyBorder="1" applyProtection="1">
      <alignment vertical="center"/>
      <protection hidden="1"/>
    </xf>
    <xf numFmtId="178" fontId="5" fillId="0" borderId="49" xfId="3" applyNumberFormat="1" applyFont="1" applyBorder="1" applyProtection="1">
      <alignment vertical="center"/>
      <protection hidden="1"/>
    </xf>
    <xf numFmtId="178" fontId="5" fillId="0" borderId="44" xfId="3" applyNumberFormat="1" applyFont="1" applyBorder="1" applyProtection="1">
      <alignment vertical="center"/>
      <protection hidden="1"/>
    </xf>
    <xf numFmtId="178" fontId="5" fillId="0" borderId="50" xfId="3" applyNumberFormat="1" applyFont="1" applyBorder="1" applyProtection="1">
      <alignment vertical="center"/>
      <protection hidden="1"/>
    </xf>
    <xf numFmtId="178" fontId="5" fillId="0" borderId="51" xfId="3" applyNumberFormat="1" applyFont="1" applyBorder="1" applyProtection="1">
      <alignment vertical="center"/>
      <protection hidden="1"/>
    </xf>
    <xf numFmtId="178" fontId="5" fillId="0" borderId="52" xfId="3" applyNumberFormat="1" applyFont="1" applyBorder="1" applyProtection="1">
      <alignment vertical="center"/>
      <protection hidden="1"/>
    </xf>
    <xf numFmtId="178" fontId="15" fillId="0" borderId="20" xfId="3" applyNumberFormat="1" applyFont="1" applyBorder="1" applyProtection="1">
      <alignment vertical="center"/>
      <protection hidden="1"/>
    </xf>
    <xf numFmtId="178" fontId="15" fillId="0" borderId="36" xfId="3" applyNumberFormat="1" applyFont="1" applyBorder="1" applyProtection="1">
      <alignment vertical="center"/>
      <protection hidden="1"/>
    </xf>
    <xf numFmtId="178" fontId="15" fillId="0" borderId="37" xfId="3" applyNumberFormat="1" applyFont="1" applyBorder="1" applyProtection="1">
      <alignment vertical="center"/>
      <protection hidden="1"/>
    </xf>
    <xf numFmtId="178" fontId="15" fillId="0" borderId="21" xfId="3" applyNumberFormat="1" applyFont="1" applyBorder="1" applyProtection="1">
      <alignment vertical="center"/>
      <protection hidden="1"/>
    </xf>
    <xf numFmtId="178" fontId="15" fillId="0" borderId="33" xfId="3" applyNumberFormat="1" applyFont="1" applyBorder="1" applyProtection="1">
      <alignment vertical="center"/>
      <protection hidden="1"/>
    </xf>
    <xf numFmtId="178" fontId="15" fillId="0" borderId="31" xfId="3" applyNumberFormat="1" applyFont="1" applyBorder="1" applyProtection="1">
      <alignment vertical="center"/>
      <protection hidden="1"/>
    </xf>
    <xf numFmtId="177" fontId="15" fillId="0" borderId="5" xfId="3" applyNumberFormat="1" applyFont="1" applyBorder="1" applyProtection="1">
      <alignment vertical="center"/>
      <protection hidden="1"/>
    </xf>
    <xf numFmtId="178" fontId="15" fillId="5" borderId="7" xfId="3" applyNumberFormat="1" applyFont="1" applyFill="1" applyBorder="1" applyProtection="1">
      <alignment vertical="center"/>
      <protection hidden="1"/>
    </xf>
    <xf numFmtId="178" fontId="15" fillId="5" borderId="33" xfId="3" applyNumberFormat="1" applyFont="1" applyFill="1" applyBorder="1" applyProtection="1">
      <alignment vertical="center"/>
      <protection hidden="1"/>
    </xf>
    <xf numFmtId="178" fontId="15" fillId="5" borderId="31" xfId="3" applyNumberFormat="1" applyFont="1" applyFill="1" applyBorder="1" applyProtection="1">
      <alignment vertical="center"/>
      <protection hidden="1"/>
    </xf>
    <xf numFmtId="178" fontId="15" fillId="5" borderId="11" xfId="3" applyNumberFormat="1" applyFont="1" applyFill="1" applyBorder="1" applyProtection="1">
      <alignment vertical="center"/>
      <protection hidden="1"/>
    </xf>
    <xf numFmtId="178" fontId="16" fillId="2" borderId="0" xfId="0" applyNumberFormat="1" applyFont="1" applyFill="1" applyProtection="1">
      <alignment vertical="center"/>
      <protection hidden="1"/>
    </xf>
    <xf numFmtId="178" fontId="16" fillId="2" borderId="0" xfId="0" applyNumberFormat="1" applyFont="1" applyFill="1" applyAlignment="1" applyProtection="1">
      <alignment vertical="center"/>
      <protection hidden="1"/>
    </xf>
    <xf numFmtId="178" fontId="17" fillId="0" borderId="0" xfId="3" applyNumberFormat="1" applyFont="1" applyProtection="1">
      <alignment vertical="center"/>
      <protection hidden="1"/>
    </xf>
    <xf numFmtId="178" fontId="17" fillId="0" borderId="0" xfId="3" applyNumberFormat="1" applyFont="1" applyBorder="1" applyProtection="1">
      <alignment vertical="center"/>
      <protection hidden="1"/>
    </xf>
    <xf numFmtId="178" fontId="15" fillId="0" borderId="2" xfId="3" applyNumberFormat="1" applyFont="1" applyBorder="1" applyProtection="1">
      <alignment vertical="center"/>
      <protection hidden="1"/>
    </xf>
    <xf numFmtId="178" fontId="15" fillId="0" borderId="3" xfId="3" applyNumberFormat="1" applyFont="1" applyBorder="1" applyProtection="1">
      <alignment vertical="center"/>
      <protection hidden="1"/>
    </xf>
    <xf numFmtId="178" fontId="15" fillId="0" borderId="7" xfId="3" applyNumberFormat="1" applyFont="1" applyBorder="1" applyProtection="1">
      <alignment vertical="center"/>
      <protection hidden="1"/>
    </xf>
    <xf numFmtId="178" fontId="15" fillId="0" borderId="11" xfId="3" applyNumberFormat="1" applyFont="1" applyBorder="1" applyProtection="1">
      <alignment vertical="center"/>
      <protection hidden="1"/>
    </xf>
    <xf numFmtId="178" fontId="15" fillId="0" borderId="5" xfId="3" applyNumberFormat="1" applyFont="1" applyBorder="1" applyProtection="1">
      <alignment vertical="center"/>
      <protection hidden="1"/>
    </xf>
    <xf numFmtId="178" fontId="15" fillId="5" borderId="3" xfId="3" applyNumberFormat="1" applyFont="1" applyFill="1" applyBorder="1" applyProtection="1">
      <alignment vertical="center"/>
      <protection hidden="1"/>
    </xf>
    <xf numFmtId="178" fontId="8" fillId="6" borderId="0" xfId="0" applyNumberFormat="1" applyFont="1" applyFill="1" applyProtection="1">
      <alignment vertical="center"/>
      <protection hidden="1"/>
    </xf>
    <xf numFmtId="178" fontId="13" fillId="2" borderId="0" xfId="0" applyNumberFormat="1" applyFont="1" applyFill="1" applyAlignment="1" applyProtection="1">
      <alignment horizontal="center" vertical="center"/>
      <protection hidden="1"/>
    </xf>
    <xf numFmtId="178" fontId="7" fillId="2" borderId="0" xfId="0" applyNumberFormat="1" applyFont="1" applyFill="1" applyAlignment="1" applyProtection="1">
      <alignment horizontal="right" vertical="center"/>
      <protection hidden="1"/>
    </xf>
    <xf numFmtId="178" fontId="12" fillId="2" borderId="0" xfId="0" applyNumberFormat="1" applyFont="1" applyFill="1" applyAlignment="1" applyProtection="1">
      <alignment horizontal="center" vertical="center"/>
      <protection hidden="1"/>
    </xf>
    <xf numFmtId="178" fontId="7" fillId="3" borderId="22" xfId="0" applyNumberFormat="1" applyFont="1" applyFill="1" applyBorder="1" applyAlignment="1" applyProtection="1">
      <alignment horizontal="center" vertical="center"/>
      <protection locked="0" hidden="1"/>
    </xf>
    <xf numFmtId="178" fontId="7" fillId="3" borderId="25" xfId="0" applyNumberFormat="1" applyFont="1" applyFill="1" applyBorder="1" applyAlignment="1" applyProtection="1">
      <alignment horizontal="center" vertical="center"/>
      <protection locked="0" hidden="1"/>
    </xf>
    <xf numFmtId="178" fontId="7" fillId="3" borderId="22" xfId="0" applyNumberFormat="1" applyFont="1" applyFill="1" applyBorder="1" applyAlignment="1" applyProtection="1">
      <alignment vertical="center"/>
      <protection locked="0" hidden="1"/>
    </xf>
    <xf numFmtId="178" fontId="7" fillId="3" borderId="25" xfId="0" applyNumberFormat="1" applyFont="1" applyFill="1" applyBorder="1" applyAlignment="1" applyProtection="1">
      <alignment vertical="center"/>
      <protection locked="0" hidden="1"/>
    </xf>
    <xf numFmtId="178" fontId="9" fillId="2" borderId="0" xfId="0" applyNumberFormat="1" applyFont="1" applyFill="1" applyAlignment="1" applyProtection="1">
      <alignment vertical="center" wrapText="1"/>
      <protection hidden="1"/>
    </xf>
    <xf numFmtId="178" fontId="9" fillId="2" borderId="0" xfId="0" applyNumberFormat="1" applyFont="1" applyFill="1" applyAlignment="1" applyProtection="1">
      <alignment vertical="center"/>
      <protection hidden="1"/>
    </xf>
    <xf numFmtId="178" fontId="9" fillId="2" borderId="0" xfId="0" applyNumberFormat="1" applyFont="1" applyFill="1" applyAlignment="1" applyProtection="1">
      <alignment horizontal="center" vertical="top"/>
      <protection hidden="1"/>
    </xf>
    <xf numFmtId="178" fontId="9" fillId="2" borderId="0" xfId="0" applyNumberFormat="1" applyFont="1" applyFill="1" applyAlignment="1" applyProtection="1">
      <protection hidden="1"/>
    </xf>
    <xf numFmtId="178" fontId="9" fillId="2" borderId="0" xfId="0" applyNumberFormat="1" applyFont="1" applyFill="1" applyAlignment="1" applyProtection="1">
      <alignment vertical="top"/>
      <protection hidden="1"/>
    </xf>
    <xf numFmtId="178" fontId="7" fillId="4" borderId="22" xfId="0" applyNumberFormat="1" applyFont="1" applyFill="1" applyBorder="1" applyProtection="1">
      <alignment vertical="center"/>
      <protection locked="0" hidden="1"/>
    </xf>
    <xf numFmtId="178" fontId="7" fillId="4" borderId="27" xfId="0" applyNumberFormat="1" applyFont="1" applyFill="1" applyBorder="1" applyProtection="1">
      <alignment vertical="center"/>
      <protection locked="0" hidden="1"/>
    </xf>
    <xf numFmtId="178" fontId="7" fillId="4" borderId="25" xfId="0" applyNumberFormat="1" applyFont="1" applyFill="1" applyBorder="1" applyProtection="1">
      <alignment vertical="center"/>
      <protection locked="0" hidden="1"/>
    </xf>
    <xf numFmtId="178" fontId="5" fillId="0" borderId="1" xfId="3" applyNumberFormat="1" applyFont="1" applyBorder="1" applyAlignment="1" applyProtection="1">
      <alignment horizontal="center" vertical="center"/>
      <protection hidden="1"/>
    </xf>
    <xf numFmtId="178" fontId="5" fillId="0" borderId="19" xfId="3" applyNumberFormat="1" applyFont="1" applyBorder="1" applyAlignment="1" applyProtection="1">
      <alignment horizontal="center" vertical="center" textRotation="255"/>
      <protection hidden="1"/>
    </xf>
    <xf numFmtId="178" fontId="5" fillId="0" borderId="12" xfId="3" applyNumberFormat="1" applyFont="1" applyBorder="1" applyAlignment="1" applyProtection="1">
      <alignment horizontal="center" vertical="center" textRotation="255"/>
      <protection hidden="1"/>
    </xf>
    <xf numFmtId="178" fontId="5" fillId="0" borderId="18" xfId="3" applyNumberFormat="1" applyFont="1" applyBorder="1" applyAlignment="1" applyProtection="1">
      <alignment horizontal="center" vertical="center" textRotation="255"/>
      <protection hidden="1"/>
    </xf>
    <xf numFmtId="178" fontId="15" fillId="0" borderId="2" xfId="3" applyNumberFormat="1" applyFont="1" applyBorder="1" applyProtection="1">
      <alignment vertical="center"/>
      <protection hidden="1"/>
    </xf>
    <xf numFmtId="178" fontId="15" fillId="0" borderId="7" xfId="3" applyNumberFormat="1" applyFont="1" applyBorder="1" applyProtection="1">
      <alignment vertical="center"/>
      <protection hidden="1"/>
    </xf>
    <xf numFmtId="178" fontId="15" fillId="0" borderId="11" xfId="3" applyNumberFormat="1" applyFont="1" applyBorder="1" applyProtection="1">
      <alignment vertical="center"/>
      <protection hidden="1"/>
    </xf>
    <xf numFmtId="178" fontId="15" fillId="0" borderId="5" xfId="3" applyNumberFormat="1" applyFont="1" applyBorder="1" applyProtection="1">
      <alignment vertical="center"/>
      <protection hidden="1"/>
    </xf>
    <xf numFmtId="178" fontId="5" fillId="0" borderId="16" xfId="3" applyNumberFormat="1" applyFont="1" applyBorder="1" applyAlignment="1" applyProtection="1">
      <alignment horizontal="center" vertical="center"/>
      <protection hidden="1"/>
    </xf>
    <xf numFmtId="178" fontId="5" fillId="0" borderId="23" xfId="3" applyNumberFormat="1" applyFont="1" applyBorder="1" applyAlignment="1" applyProtection="1">
      <alignment horizontal="center" vertical="center"/>
      <protection hidden="1"/>
    </xf>
    <xf numFmtId="178" fontId="5" fillId="0" borderId="17" xfId="3" applyNumberFormat="1" applyFont="1" applyBorder="1" applyAlignment="1" applyProtection="1">
      <alignment horizontal="center" vertical="center"/>
      <protection hidden="1"/>
    </xf>
    <xf numFmtId="178" fontId="5" fillId="0" borderId="6" xfId="3" applyNumberFormat="1" applyFont="1" applyBorder="1" applyAlignment="1" applyProtection="1">
      <alignment horizontal="center" vertical="center"/>
      <protection hidden="1"/>
    </xf>
    <xf numFmtId="178" fontId="5" fillId="0" borderId="2" xfId="3" applyNumberFormat="1" applyFont="1" applyBorder="1" applyAlignment="1" applyProtection="1">
      <alignment horizontal="center" vertical="center" textRotation="255"/>
      <protection hidden="1"/>
    </xf>
    <xf numFmtId="178" fontId="5" fillId="0" borderId="3" xfId="3" applyNumberFormat="1" applyFont="1" applyBorder="1" applyAlignment="1" applyProtection="1">
      <alignment horizontal="center" vertical="center" textRotation="255"/>
      <protection hidden="1"/>
    </xf>
    <xf numFmtId="178" fontId="15" fillId="0" borderId="3" xfId="3" applyNumberFormat="1" applyFont="1" applyBorder="1" applyProtection="1">
      <alignment vertical="center"/>
      <protection hidden="1"/>
    </xf>
    <xf numFmtId="178" fontId="15" fillId="5" borderId="3" xfId="3" applyNumberFormat="1" applyFont="1" applyFill="1" applyBorder="1" applyProtection="1">
      <alignment vertical="center"/>
      <protection hidden="1"/>
    </xf>
    <xf numFmtId="178" fontId="5" fillId="0" borderId="4" xfId="3" applyNumberFormat="1" applyFont="1" applyBorder="1" applyAlignment="1" applyProtection="1">
      <alignment horizontal="center" vertical="center" textRotation="255"/>
      <protection hidden="1"/>
    </xf>
    <xf numFmtId="178" fontId="15" fillId="0" borderId="0" xfId="3" applyNumberFormat="1" applyFont="1" applyProtection="1">
      <alignment vertical="center"/>
      <protection hidden="1"/>
    </xf>
    <xf numFmtId="178" fontId="15" fillId="0" borderId="6" xfId="3" applyNumberFormat="1" applyFont="1" applyBorder="1" applyProtection="1">
      <alignment vertical="center"/>
      <protection hidden="1"/>
    </xf>
    <xf numFmtId="179" fontId="15" fillId="0" borderId="6" xfId="3" applyNumberFormat="1" applyFont="1" applyBorder="1" applyProtection="1">
      <alignment vertical="center"/>
      <protection hidden="1"/>
    </xf>
    <xf numFmtId="178" fontId="15" fillId="0" borderId="14" xfId="3" applyNumberFormat="1" applyFont="1" applyBorder="1" applyProtection="1">
      <alignment vertical="center"/>
      <protection hidden="1"/>
    </xf>
    <xf numFmtId="179" fontId="15" fillId="0" borderId="6" xfId="3" applyNumberFormat="1" applyFont="1" applyBorder="1" applyAlignment="1" applyProtection="1">
      <alignment horizontal="center" vertical="center" shrinkToFit="1"/>
      <protection hidden="1"/>
    </xf>
    <xf numFmtId="178" fontId="15" fillId="0" borderId="16" xfId="3" applyNumberFormat="1" applyFont="1" applyBorder="1" applyAlignment="1" applyProtection="1">
      <alignment horizontal="center" vertical="center" shrinkToFit="1"/>
      <protection hidden="1"/>
    </xf>
    <xf numFmtId="178" fontId="15" fillId="0" borderId="40" xfId="3" applyNumberFormat="1" applyFont="1" applyBorder="1" applyAlignment="1" applyProtection="1">
      <alignment vertical="center" shrinkToFit="1"/>
      <protection hidden="1"/>
    </xf>
    <xf numFmtId="178" fontId="15" fillId="0" borderId="41" xfId="3" applyNumberFormat="1" applyFont="1" applyBorder="1" applyAlignment="1" applyProtection="1">
      <alignment vertical="center" shrinkToFit="1"/>
      <protection hidden="1"/>
    </xf>
    <xf numFmtId="178" fontId="15" fillId="0" borderId="17" xfId="3" applyNumberFormat="1" applyFont="1" applyBorder="1" applyAlignment="1" applyProtection="1">
      <alignment vertical="center" shrinkToFit="1"/>
      <protection hidden="1"/>
    </xf>
    <xf numFmtId="178" fontId="15" fillId="0" borderId="16" xfId="3" applyNumberFormat="1" applyFont="1" applyBorder="1" applyAlignment="1" applyProtection="1">
      <alignment vertical="center" shrinkToFit="1"/>
      <protection hidden="1"/>
    </xf>
    <xf numFmtId="178" fontId="15" fillId="0" borderId="1" xfId="3" applyNumberFormat="1" applyFont="1" applyBorder="1" applyAlignment="1" applyProtection="1">
      <alignment vertical="center" shrinkToFit="1"/>
      <protection hidden="1"/>
    </xf>
    <xf numFmtId="178" fontId="15" fillId="0" borderId="6" xfId="3" applyNumberFormat="1" applyFont="1" applyBorder="1" applyAlignment="1" applyProtection="1">
      <alignment horizontal="center" vertical="center"/>
      <protection hidden="1"/>
    </xf>
    <xf numFmtId="181" fontId="15" fillId="0" borderId="19" xfId="3" applyNumberFormat="1" applyFont="1" applyBorder="1" applyAlignment="1" applyProtection="1">
      <alignment horizontal="center" vertical="center"/>
      <protection hidden="1"/>
    </xf>
    <xf numFmtId="181" fontId="15" fillId="0" borderId="38" xfId="3" applyNumberFormat="1" applyFont="1" applyBorder="1" applyAlignment="1" applyProtection="1">
      <alignment horizontal="center" vertical="center"/>
      <protection hidden="1"/>
    </xf>
    <xf numFmtId="181" fontId="15" fillId="0" borderId="39" xfId="3" applyNumberFormat="1" applyFont="1" applyBorder="1" applyAlignment="1" applyProtection="1">
      <alignment horizontal="center" vertical="center"/>
      <protection hidden="1"/>
    </xf>
    <xf numFmtId="181" fontId="15" fillId="0" borderId="15" xfId="3" applyNumberFormat="1" applyFont="1" applyBorder="1" applyAlignment="1" applyProtection="1">
      <alignment horizontal="center" vertical="center"/>
      <protection hidden="1"/>
    </xf>
    <xf numFmtId="180" fontId="15" fillId="0" borderId="40" xfId="3" applyNumberFormat="1" applyFont="1" applyBorder="1" applyAlignment="1" applyProtection="1">
      <alignment horizontal="center" vertical="center"/>
      <protection hidden="1"/>
    </xf>
    <xf numFmtId="180" fontId="15" fillId="0" borderId="1" xfId="3" applyNumberFormat="1" applyFont="1" applyBorder="1" applyAlignment="1" applyProtection="1">
      <alignment horizontal="center" vertical="center"/>
      <protection hidden="1"/>
    </xf>
    <xf numFmtId="178" fontId="15" fillId="0" borderId="2" xfId="3" applyNumberFormat="1" applyFont="1" applyBorder="1" applyAlignment="1" applyProtection="1">
      <alignment horizontal="center" vertical="center" textRotation="255"/>
      <protection hidden="1"/>
    </xf>
    <xf numFmtId="178" fontId="15" fillId="0" borderId="3" xfId="3" applyNumberFormat="1" applyFont="1" applyBorder="1" applyAlignment="1" applyProtection="1">
      <alignment horizontal="center" vertical="center" textRotation="255"/>
      <protection hidden="1"/>
    </xf>
    <xf numFmtId="176" fontId="15" fillId="0" borderId="7" xfId="4" applyNumberFormat="1" applyFont="1" applyFill="1" applyBorder="1" applyAlignment="1" applyProtection="1">
      <alignment vertical="center"/>
      <protection hidden="1"/>
    </xf>
    <xf numFmtId="176" fontId="15" fillId="0" borderId="8" xfId="4" applyNumberFormat="1" applyFont="1" applyFill="1" applyBorder="1" applyAlignment="1" applyProtection="1">
      <alignment vertical="center"/>
      <protection hidden="1"/>
    </xf>
    <xf numFmtId="178" fontId="15" fillId="0" borderId="3" xfId="3" applyNumberFormat="1" applyFont="1" applyBorder="1" applyAlignment="1" applyProtection="1">
      <alignment horizontal="center" vertical="center" textRotation="255" shrinkToFit="1"/>
      <protection hidden="1"/>
    </xf>
    <xf numFmtId="178" fontId="15" fillId="0" borderId="4" xfId="3" applyNumberFormat="1" applyFont="1" applyBorder="1" applyAlignment="1" applyProtection="1">
      <alignment horizontal="center" vertical="center" textRotation="255" shrinkToFit="1"/>
      <protection hidden="1"/>
    </xf>
    <xf numFmtId="178" fontId="15" fillId="0" borderId="4" xfId="3" applyNumberFormat="1" applyFont="1" applyBorder="1" applyProtection="1">
      <alignment vertical="center"/>
      <protection hidden="1"/>
    </xf>
    <xf numFmtId="178" fontId="15" fillId="0" borderId="8" xfId="3" applyNumberFormat="1" applyFont="1" applyBorder="1" applyProtection="1">
      <alignment vertical="center"/>
      <protection hidden="1"/>
    </xf>
    <xf numFmtId="178" fontId="15" fillId="0" borderId="34" xfId="3" applyNumberFormat="1" applyFont="1" applyBorder="1" applyProtection="1">
      <alignment vertical="center"/>
      <protection hidden="1"/>
    </xf>
    <xf numFmtId="178" fontId="15" fillId="0" borderId="29" xfId="3" applyNumberFormat="1" applyFont="1" applyBorder="1" applyProtection="1">
      <alignment vertical="center"/>
      <protection hidden="1"/>
    </xf>
    <xf numFmtId="178" fontId="15" fillId="0" borderId="10" xfId="3" applyNumberFormat="1" applyFont="1" applyBorder="1" applyProtection="1">
      <alignment vertical="center"/>
      <protection hidden="1"/>
    </xf>
    <xf numFmtId="178" fontId="15" fillId="0" borderId="9" xfId="3" applyNumberFormat="1" applyFont="1" applyBorder="1" applyProtection="1">
      <alignment vertical="center"/>
      <protection hidden="1"/>
    </xf>
    <xf numFmtId="178" fontId="15" fillId="0" borderId="30" xfId="3" applyNumberFormat="1" applyFont="1" applyBorder="1" applyProtection="1">
      <alignment vertical="center"/>
      <protection hidden="1"/>
    </xf>
    <xf numFmtId="178" fontId="15" fillId="0" borderId="12" xfId="3" applyNumberFormat="1" applyFont="1" applyBorder="1" applyProtection="1">
      <alignment vertical="center"/>
      <protection hidden="1"/>
    </xf>
    <xf numFmtId="178" fontId="15" fillId="0" borderId="35" xfId="3" applyNumberFormat="1" applyFont="1" applyBorder="1" applyProtection="1">
      <alignment vertical="center"/>
      <protection hidden="1"/>
    </xf>
    <xf numFmtId="178" fontId="15" fillId="0" borderId="32" xfId="3" applyNumberFormat="1" applyFont="1" applyBorder="1" applyProtection="1">
      <alignment vertical="center"/>
      <protection hidden="1"/>
    </xf>
    <xf numFmtId="178" fontId="15" fillId="0" borderId="13" xfId="3" applyNumberFormat="1" applyFont="1" applyBorder="1" applyProtection="1">
      <alignment vertical="center"/>
      <protection hidden="1"/>
    </xf>
    <xf numFmtId="178" fontId="15" fillId="0" borderId="9" xfId="3" applyNumberFormat="1" applyFont="1" applyBorder="1" applyAlignment="1" applyProtection="1">
      <alignment vertical="center" shrinkToFit="1"/>
      <protection hidden="1"/>
    </xf>
    <xf numFmtId="178" fontId="15" fillId="0" borderId="10" xfId="3" applyNumberFormat="1" applyFont="1" applyBorder="1" applyAlignment="1" applyProtection="1">
      <alignment vertical="center" shrinkToFit="1"/>
      <protection hidden="1"/>
    </xf>
    <xf numFmtId="177" fontId="15" fillId="0" borderId="4" xfId="3" applyNumberFormat="1" applyFont="1" applyBorder="1" applyProtection="1">
      <alignment vertical="center"/>
      <protection hidden="1"/>
    </xf>
    <xf numFmtId="181" fontId="15" fillId="0" borderId="6" xfId="3" applyNumberFormat="1" applyFont="1" applyBorder="1" applyAlignment="1" applyProtection="1">
      <alignment horizontal="center" vertical="center"/>
      <protection hidden="1"/>
    </xf>
    <xf numFmtId="180" fontId="15" fillId="0" borderId="38" xfId="3" applyNumberFormat="1" applyFont="1" applyBorder="1" applyAlignment="1" applyProtection="1">
      <alignment horizontal="center" vertical="center"/>
      <protection hidden="1"/>
    </xf>
    <xf numFmtId="180" fontId="15" fillId="0" borderId="6" xfId="3" applyNumberFormat="1" applyFont="1" applyBorder="1" applyAlignment="1" applyProtection="1">
      <alignment horizontal="center" vertical="center"/>
      <protection hidden="1"/>
    </xf>
    <xf numFmtId="178" fontId="15" fillId="0" borderId="2" xfId="3" applyNumberFormat="1" applyFont="1" applyBorder="1" applyAlignment="1" applyProtection="1">
      <alignment horizontal="center" vertical="center" textRotation="255" shrinkToFit="1"/>
      <protection hidden="1"/>
    </xf>
  </cellXfs>
  <cellStyles count="5">
    <cellStyle name="桁区切り" xfId="1" builtinId="6"/>
    <cellStyle name="桁区切り 2" xfId="2" xr:uid="{00000000-0005-0000-0000-000002000000}"/>
    <cellStyle name="桁区切り 3" xfId="4" xr:uid="{9613D051-F6AB-4064-9975-B92BEC8945D5}"/>
    <cellStyle name="標準" xfId="0" builtinId="0"/>
    <cellStyle name="標準 2" xfId="3" xr:uid="{F45DE39C-28E4-45B9-BE5B-516BF4817488}"/>
  </cellStyles>
  <dxfs count="3">
    <dxf>
      <font>
        <color theme="5" tint="0.59996337778862885"/>
      </font>
      <fill>
        <patternFill>
          <bgColor theme="5" tint="0.59996337778862885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"/>
  <sheetViews>
    <sheetView tabSelected="1" zoomScaleNormal="100" workbookViewId="0">
      <selection activeCell="D5" sqref="D5:E5"/>
    </sheetView>
  </sheetViews>
  <sheetFormatPr defaultRowHeight="24" x14ac:dyDescent="0.15"/>
  <cols>
    <col min="1" max="1" width="8.75" style="2" customWidth="1"/>
    <col min="2" max="2" width="9" style="14"/>
    <col min="3" max="4" width="9" style="2"/>
    <col min="5" max="5" width="9" style="14" customWidth="1"/>
    <col min="6" max="11" width="4.5" style="2" customWidth="1"/>
    <col min="12" max="12" width="9" style="2"/>
    <col min="13" max="13" width="18.125" style="2" customWidth="1"/>
    <col min="14" max="14" width="9" style="2"/>
    <col min="15" max="20" width="9" style="2" hidden="1" customWidth="1"/>
    <col min="21" max="16384" width="9" style="2"/>
  </cols>
  <sheetData>
    <row r="1" spans="1:20" ht="28.5" x14ac:dyDescent="0.1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20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S2" s="3" t="s">
        <v>112</v>
      </c>
      <c r="T2" s="3" t="s">
        <v>113</v>
      </c>
    </row>
    <row r="3" spans="1:20" x14ac:dyDescent="0.15">
      <c r="A3" s="13" t="s">
        <v>19</v>
      </c>
      <c r="B3" s="2" t="s">
        <v>5</v>
      </c>
      <c r="O3" s="3"/>
      <c r="P3" s="3"/>
      <c r="Q3" s="1" t="s">
        <v>7</v>
      </c>
      <c r="R3" s="3">
        <f t="shared" ref="R3:R17" si="0">SUM(S3*$D$19+T3)</f>
        <v>437.34</v>
      </c>
      <c r="S3" s="3">
        <f>算定データ!S10</f>
        <v>1086.69</v>
      </c>
      <c r="T3" s="3">
        <f>算定データ!R28</f>
        <v>437.34</v>
      </c>
    </row>
    <row r="4" spans="1:20" ht="27" customHeight="1" thickBot="1" x14ac:dyDescent="0.2">
      <c r="A4" s="14"/>
      <c r="B4" s="17" t="s">
        <v>21</v>
      </c>
      <c r="O4" s="3" t="s">
        <v>4</v>
      </c>
      <c r="P4" s="3" t="s">
        <v>15</v>
      </c>
      <c r="Q4" s="1" t="s">
        <v>8</v>
      </c>
      <c r="R4" s="3">
        <f t="shared" si="0"/>
        <v>872.46</v>
      </c>
      <c r="S4" s="3">
        <f>算定データ!Y10</f>
        <v>2172.27</v>
      </c>
      <c r="T4" s="3">
        <f>算定データ!X28</f>
        <v>872.46</v>
      </c>
    </row>
    <row r="5" spans="1:20" ht="24.75" thickBot="1" x14ac:dyDescent="0.2">
      <c r="D5" s="74"/>
      <c r="E5" s="75"/>
      <c r="O5" s="3" t="s">
        <v>3</v>
      </c>
      <c r="P5" s="3" t="s">
        <v>16</v>
      </c>
      <c r="Q5" s="1" t="s">
        <v>107</v>
      </c>
      <c r="R5" s="3">
        <f t="shared" si="0"/>
        <v>1307.58</v>
      </c>
      <c r="S5" s="3">
        <f>算定データ!AE10</f>
        <v>3256.74</v>
      </c>
      <c r="T5" s="3">
        <f>算定データ!AD28</f>
        <v>1307.58</v>
      </c>
    </row>
    <row r="6" spans="1:20" x14ac:dyDescent="0.15">
      <c r="O6" s="3" t="s">
        <v>2</v>
      </c>
      <c r="P6" s="3" t="s">
        <v>93</v>
      </c>
      <c r="Q6" s="1" t="s">
        <v>9</v>
      </c>
      <c r="R6" s="3">
        <f t="shared" si="0"/>
        <v>437.34</v>
      </c>
      <c r="S6" s="3">
        <f>算定データ!S9</f>
        <v>1006.77</v>
      </c>
      <c r="T6" s="3">
        <f>算定データ!R28</f>
        <v>437.34</v>
      </c>
    </row>
    <row r="7" spans="1:20" x14ac:dyDescent="0.15">
      <c r="A7" s="13" t="s">
        <v>20</v>
      </c>
      <c r="B7" s="2" t="s">
        <v>6</v>
      </c>
      <c r="O7" s="3" t="s">
        <v>1</v>
      </c>
      <c r="P7" s="3"/>
      <c r="Q7" s="1" t="s">
        <v>10</v>
      </c>
      <c r="R7" s="3">
        <f t="shared" si="0"/>
        <v>872.46</v>
      </c>
      <c r="S7" s="3">
        <f>算定データ!Y9</f>
        <v>2011.32</v>
      </c>
      <c r="T7" s="3">
        <f>算定データ!X28</f>
        <v>872.46</v>
      </c>
    </row>
    <row r="8" spans="1:20" ht="27" customHeight="1" thickBot="1" x14ac:dyDescent="0.2">
      <c r="A8" s="14"/>
      <c r="B8" s="17" t="s">
        <v>22</v>
      </c>
      <c r="O8" s="3" t="s">
        <v>0</v>
      </c>
      <c r="P8" s="3"/>
      <c r="Q8" s="1" t="s">
        <v>108</v>
      </c>
      <c r="R8" s="3">
        <f t="shared" si="0"/>
        <v>1307.58</v>
      </c>
      <c r="S8" s="3">
        <f>算定データ!AE9</f>
        <v>3015.87</v>
      </c>
      <c r="T8" s="3">
        <f>算定データ!AD28</f>
        <v>1307.58</v>
      </c>
    </row>
    <row r="9" spans="1:20" ht="24.75" thickBot="1" x14ac:dyDescent="0.2">
      <c r="D9" s="74"/>
      <c r="E9" s="75"/>
      <c r="O9" s="70" t="str">
        <f>D5&amp;D9</f>
        <v/>
      </c>
      <c r="Q9" s="1" t="s">
        <v>11</v>
      </c>
      <c r="R9" s="3">
        <f t="shared" si="0"/>
        <v>437.34</v>
      </c>
      <c r="S9" s="3">
        <f>算定データ!S8</f>
        <v>924.63</v>
      </c>
      <c r="T9" s="3">
        <f>算定データ!R28</f>
        <v>437.34</v>
      </c>
    </row>
    <row r="10" spans="1:20" x14ac:dyDescent="0.15">
      <c r="Q10" s="1" t="s">
        <v>12</v>
      </c>
      <c r="R10" s="3">
        <f t="shared" si="0"/>
        <v>872.46</v>
      </c>
      <c r="S10" s="3">
        <f>算定データ!Y8</f>
        <v>1848.15</v>
      </c>
      <c r="T10" s="3">
        <f>算定データ!X28</f>
        <v>872.46</v>
      </c>
    </row>
    <row r="11" spans="1:20" x14ac:dyDescent="0.15">
      <c r="A11" s="13" t="s">
        <v>44</v>
      </c>
      <c r="B11" s="2" t="s">
        <v>36</v>
      </c>
      <c r="Q11" s="3" t="s">
        <v>109</v>
      </c>
      <c r="R11" s="3">
        <f t="shared" si="0"/>
        <v>1307.58</v>
      </c>
      <c r="S11" s="3">
        <f>算定データ!AE8</f>
        <v>2770.56</v>
      </c>
      <c r="T11" s="3">
        <f>算定データ!AD28</f>
        <v>1307.58</v>
      </c>
    </row>
    <row r="12" spans="1:20" ht="24.75" thickBot="1" x14ac:dyDescent="0.2">
      <c r="B12" s="17" t="s">
        <v>23</v>
      </c>
      <c r="O12" s="3"/>
      <c r="Q12" s="3" t="s">
        <v>13</v>
      </c>
      <c r="R12" s="3">
        <f t="shared" si="0"/>
        <v>437.34</v>
      </c>
      <c r="S12" s="3">
        <f>算定データ!S7</f>
        <v>839.16</v>
      </c>
      <c r="T12" s="3">
        <f>算定データ!R28</f>
        <v>437.34</v>
      </c>
    </row>
    <row r="13" spans="1:20" ht="24.75" thickBot="1" x14ac:dyDescent="0.2">
      <c r="B13" s="72" t="s">
        <v>24</v>
      </c>
      <c r="C13" s="72"/>
      <c r="D13" s="76"/>
      <c r="E13" s="77"/>
      <c r="F13" s="2" t="s">
        <v>17</v>
      </c>
      <c r="H13" s="78" t="s">
        <v>92</v>
      </c>
      <c r="I13" s="79"/>
      <c r="J13" s="79"/>
      <c r="K13" s="79"/>
      <c r="L13" s="79"/>
      <c r="M13" s="79"/>
      <c r="O13" s="3"/>
      <c r="P13" s="3"/>
      <c r="Q13" s="3" t="s">
        <v>14</v>
      </c>
      <c r="R13" s="3">
        <f t="shared" si="0"/>
        <v>872.46</v>
      </c>
      <c r="S13" s="3">
        <f>算定データ!Y7</f>
        <v>1677.21</v>
      </c>
      <c r="T13" s="3">
        <f>算定データ!X28</f>
        <v>872.46</v>
      </c>
    </row>
    <row r="14" spans="1:20" ht="12" customHeight="1" thickBot="1" x14ac:dyDescent="0.2">
      <c r="H14" s="79"/>
      <c r="I14" s="79"/>
      <c r="J14" s="79"/>
      <c r="K14" s="79"/>
      <c r="L14" s="79"/>
      <c r="M14" s="79"/>
      <c r="O14" s="3"/>
      <c r="P14" s="3"/>
      <c r="Q14" s="3" t="s">
        <v>110</v>
      </c>
      <c r="R14" s="3">
        <f t="shared" si="0"/>
        <v>1307.58</v>
      </c>
      <c r="S14" s="3">
        <f>算定データ!AE7</f>
        <v>2515.2600000000002</v>
      </c>
      <c r="T14" s="3">
        <f>算定データ!AD28</f>
        <v>1307.58</v>
      </c>
    </row>
    <row r="15" spans="1:20" ht="24.75" thickBot="1" x14ac:dyDescent="0.2">
      <c r="B15" s="72" t="s">
        <v>37</v>
      </c>
      <c r="C15" s="72"/>
      <c r="D15" s="76"/>
      <c r="E15" s="77"/>
      <c r="F15" s="2" t="s">
        <v>17</v>
      </c>
      <c r="H15" s="79"/>
      <c r="I15" s="79"/>
      <c r="J15" s="79"/>
      <c r="K15" s="79"/>
      <c r="L15" s="79"/>
      <c r="M15" s="79"/>
      <c r="O15" s="3"/>
      <c r="P15" s="3"/>
      <c r="Q15" s="3" t="s">
        <v>46</v>
      </c>
      <c r="R15" s="3">
        <f t="shared" si="0"/>
        <v>437.34</v>
      </c>
      <c r="S15" s="3">
        <f>算定データ!S6</f>
        <v>758.13</v>
      </c>
      <c r="T15" s="3">
        <f>算定データ!R28</f>
        <v>437.34</v>
      </c>
    </row>
    <row r="16" spans="1:20" x14ac:dyDescent="0.15">
      <c r="B16" s="80" t="s">
        <v>38</v>
      </c>
      <c r="C16" s="80"/>
      <c r="D16" s="17"/>
      <c r="H16" s="6"/>
      <c r="I16" s="6"/>
      <c r="J16" s="6"/>
      <c r="K16" s="6"/>
      <c r="L16" s="6"/>
      <c r="M16" s="6"/>
      <c r="O16" s="3"/>
      <c r="Q16" s="3" t="s">
        <v>47</v>
      </c>
      <c r="R16" s="3">
        <f t="shared" si="0"/>
        <v>872.46</v>
      </c>
      <c r="S16" s="3">
        <f>算定データ!Y6</f>
        <v>1514.04</v>
      </c>
      <c r="T16" s="3">
        <f>算定データ!X28</f>
        <v>872.46</v>
      </c>
    </row>
    <row r="17" spans="1:20" x14ac:dyDescent="0.15">
      <c r="A17" s="13" t="s">
        <v>45</v>
      </c>
      <c r="B17" s="6" t="s">
        <v>26</v>
      </c>
      <c r="Q17" s="3" t="s">
        <v>106</v>
      </c>
      <c r="R17" s="3">
        <f t="shared" si="0"/>
        <v>1307.58</v>
      </c>
      <c r="S17" s="3">
        <f>算定データ!AE6</f>
        <v>2269.9499999999998</v>
      </c>
      <c r="T17" s="3">
        <f>算定データ!AD28</f>
        <v>1307.58</v>
      </c>
    </row>
    <row r="18" spans="1:20" ht="12" customHeight="1" thickBot="1" x14ac:dyDescent="0.2"/>
    <row r="19" spans="1:20" ht="24.75" thickBot="1" x14ac:dyDescent="0.2">
      <c r="D19" s="5"/>
      <c r="E19" s="6" t="s">
        <v>27</v>
      </c>
      <c r="F19" s="2" t="s">
        <v>31</v>
      </c>
      <c r="G19" s="12">
        <f>MAX(D19-O23,0)</f>
        <v>0</v>
      </c>
      <c r="H19" s="7" t="s">
        <v>28</v>
      </c>
      <c r="I19" s="7">
        <f>D19</f>
        <v>0</v>
      </c>
      <c r="J19" s="7" t="s">
        <v>29</v>
      </c>
      <c r="K19" s="8" t="s">
        <v>30</v>
      </c>
      <c r="L19" s="8"/>
      <c r="M19" s="4"/>
      <c r="O19" s="3">
        <v>1800</v>
      </c>
      <c r="P19" s="3">
        <v>855</v>
      </c>
      <c r="Q19" s="3">
        <f>D19</f>
        <v>0</v>
      </c>
      <c r="R19" s="3">
        <f>SUM(D13*Q19)</f>
        <v>0</v>
      </c>
    </row>
    <row r="20" spans="1:20" x14ac:dyDescent="0.15">
      <c r="O20" s="3">
        <v>650</v>
      </c>
      <c r="P20" s="3">
        <v>370</v>
      </c>
      <c r="Q20" s="3"/>
      <c r="R20" s="3"/>
    </row>
    <row r="21" spans="1:20" x14ac:dyDescent="0.15">
      <c r="A21" s="19"/>
      <c r="B21" s="20"/>
      <c r="C21" s="19"/>
      <c r="D21" s="19"/>
      <c r="E21" s="20"/>
      <c r="F21" s="19"/>
      <c r="G21" s="19"/>
      <c r="H21" s="19"/>
      <c r="I21" s="19"/>
      <c r="J21" s="19"/>
      <c r="K21" s="19"/>
      <c r="L21" s="19"/>
      <c r="M21" s="19"/>
      <c r="O21" s="3">
        <v>390</v>
      </c>
      <c r="P21" s="3">
        <v>0</v>
      </c>
      <c r="Q21" s="3">
        <f>D19</f>
        <v>0</v>
      </c>
      <c r="R21" s="3">
        <f>SUM(D15*Q21)</f>
        <v>0</v>
      </c>
    </row>
    <row r="22" spans="1:20" x14ac:dyDescent="0.15">
      <c r="A22" s="73" t="s">
        <v>32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O22" s="3">
        <v>300</v>
      </c>
    </row>
    <row r="23" spans="1:20" ht="24.75" thickBot="1" x14ac:dyDescent="0.2">
      <c r="O23" s="3">
        <v>1</v>
      </c>
    </row>
    <row r="24" spans="1:20" ht="24.75" thickBot="1" x14ac:dyDescent="0.2">
      <c r="C24" s="83">
        <f>SUM(F25:G27)</f>
        <v>0</v>
      </c>
      <c r="D24" s="84"/>
      <c r="E24" s="85"/>
      <c r="F24" s="2" t="s">
        <v>17</v>
      </c>
      <c r="G24" s="4" t="s">
        <v>33</v>
      </c>
      <c r="O24" s="3"/>
      <c r="P24" s="10"/>
      <c r="Q24" s="11"/>
      <c r="R24" s="3"/>
    </row>
    <row r="25" spans="1:20" x14ac:dyDescent="0.15">
      <c r="C25" s="6"/>
      <c r="D25" s="6"/>
      <c r="E25" s="18" t="s">
        <v>40</v>
      </c>
      <c r="F25" s="81" t="str">
        <f>IFERROR(VLOOKUP(O9,$Q$3:$R$17,2,FALSE),"")</f>
        <v/>
      </c>
      <c r="G25" s="81"/>
      <c r="H25" s="81"/>
      <c r="I25" s="18" t="s">
        <v>43</v>
      </c>
      <c r="J25" s="6"/>
      <c r="K25" s="6"/>
      <c r="L25" s="6"/>
      <c r="M25" s="6"/>
      <c r="Q25" s="9"/>
      <c r="R25" s="3"/>
    </row>
    <row r="26" spans="1:20" x14ac:dyDescent="0.15">
      <c r="C26" s="6"/>
      <c r="D26" s="16" t="s">
        <v>39</v>
      </c>
      <c r="E26" s="15" t="s">
        <v>41</v>
      </c>
      <c r="F26" s="79">
        <f>R19</f>
        <v>0</v>
      </c>
      <c r="G26" s="79"/>
      <c r="H26" s="79"/>
      <c r="I26" s="15" t="s">
        <v>43</v>
      </c>
      <c r="J26" s="6"/>
      <c r="K26" s="6"/>
      <c r="L26" s="6"/>
      <c r="M26" s="6"/>
      <c r="Q26" s="9"/>
      <c r="R26" s="3"/>
    </row>
    <row r="27" spans="1:20" x14ac:dyDescent="0.15">
      <c r="C27" s="6"/>
      <c r="D27" s="6"/>
      <c r="E27" s="17" t="s">
        <v>42</v>
      </c>
      <c r="F27" s="82">
        <f>R21</f>
        <v>0</v>
      </c>
      <c r="G27" s="82"/>
      <c r="H27" s="82"/>
      <c r="I27" s="17" t="s">
        <v>43</v>
      </c>
      <c r="J27" s="6"/>
      <c r="K27" s="6"/>
      <c r="L27" s="6"/>
      <c r="M27" s="6"/>
      <c r="Q27" s="9"/>
      <c r="R27" s="3"/>
    </row>
    <row r="28" spans="1:20" x14ac:dyDescent="0.15">
      <c r="C28" s="15"/>
      <c r="D28" s="25" t="s">
        <v>18</v>
      </c>
      <c r="E28" s="15"/>
      <c r="F28" s="15"/>
      <c r="G28" s="15"/>
      <c r="H28" s="15"/>
      <c r="I28" s="15"/>
      <c r="J28" s="15"/>
      <c r="K28" s="15"/>
      <c r="L28" s="15"/>
      <c r="M28" s="15"/>
      <c r="Q28" s="9"/>
      <c r="R28" s="3"/>
    </row>
    <row r="29" spans="1:20" x14ac:dyDescent="0.15">
      <c r="Q29" s="9"/>
      <c r="R29" s="3"/>
    </row>
    <row r="30" spans="1:20" x14ac:dyDescent="0.15">
      <c r="B30" s="60" t="s">
        <v>34</v>
      </c>
      <c r="C30" s="4"/>
      <c r="D30" s="14"/>
      <c r="E30" s="2"/>
    </row>
    <row r="31" spans="1:20" x14ac:dyDescent="0.15">
      <c r="B31" s="60" t="s">
        <v>111</v>
      </c>
      <c r="C31" s="4"/>
      <c r="D31" s="14"/>
      <c r="E31" s="2"/>
    </row>
    <row r="32" spans="1:20" x14ac:dyDescent="0.15">
      <c r="B32" s="61" t="s">
        <v>35</v>
      </c>
    </row>
  </sheetData>
  <sheetProtection algorithmName="SHA-512" hashValue="KZP34SI0TdtBkRXaga2AlF5aDIzP6HvHBUA0efcx/jHXLGqwJxazEOo8EDLnQWHZFxtWwb6xC8zH3+eposp3kQ==" saltValue="l0D1Nm9MpD9RBgmOqgupeQ==" spinCount="100000" sheet="1" selectLockedCells="1"/>
  <mergeCells count="15">
    <mergeCell ref="F25:H25"/>
    <mergeCell ref="F26:H26"/>
    <mergeCell ref="F27:H27"/>
    <mergeCell ref="C24:E24"/>
    <mergeCell ref="A2:M2"/>
    <mergeCell ref="A1:M1"/>
    <mergeCell ref="B13:C13"/>
    <mergeCell ref="B15:C15"/>
    <mergeCell ref="A22:M22"/>
    <mergeCell ref="D5:E5"/>
    <mergeCell ref="D9:E9"/>
    <mergeCell ref="D15:E15"/>
    <mergeCell ref="D13:E13"/>
    <mergeCell ref="H13:M15"/>
    <mergeCell ref="B16:C16"/>
  </mergeCells>
  <phoneticPr fontId="6"/>
  <conditionalFormatting sqref="F26:H27">
    <cfRule type="cellIs" dxfId="2" priority="5" operator="equal">
      <formula>0</formula>
    </cfRule>
  </conditionalFormatting>
  <conditionalFormatting sqref="G19 I19">
    <cfRule type="cellIs" dxfId="1" priority="4" operator="equal">
      <formula>0</formula>
    </cfRule>
  </conditionalFormatting>
  <conditionalFormatting sqref="C24:E24">
    <cfRule type="cellIs" dxfId="0" priority="1" operator="equal">
      <formula>0</formula>
    </cfRule>
  </conditionalFormatting>
  <dataValidations count="4">
    <dataValidation type="list" allowBlank="1" showInputMessage="1" showErrorMessage="1" sqref="D5:E5" xr:uid="{00000000-0002-0000-0300-000000000000}">
      <formula1>$O$3:$O$8</formula1>
    </dataValidation>
    <dataValidation type="list" allowBlank="1" showInputMessage="1" showErrorMessage="1" sqref="D9:E9" xr:uid="{00000000-0002-0000-0300-000001000000}">
      <formula1>$P$3:$P$6</formula1>
    </dataValidation>
    <dataValidation type="list" allowBlank="1" showInputMessage="1" showErrorMessage="1" sqref="D13:E13" xr:uid="{00000000-0002-0000-0300-000002000000}">
      <formula1>$O$18:$O$22</formula1>
    </dataValidation>
    <dataValidation type="list" allowBlank="1" showInputMessage="1" showErrorMessage="1" sqref="D15:E15" xr:uid="{00000000-0002-0000-0300-000003000000}">
      <formula1>$P$18:$P$21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351A-404D-43F9-A79F-B6B8F651EC88}">
  <dimension ref="A1:AE64"/>
  <sheetViews>
    <sheetView zoomScaleNormal="100" workbookViewId="0">
      <selection activeCell="AG22" sqref="AG22"/>
    </sheetView>
  </sheetViews>
  <sheetFormatPr defaultRowHeight="12" x14ac:dyDescent="0.15"/>
  <cols>
    <col min="1" max="1" width="3.125" style="26" customWidth="1"/>
    <col min="2" max="2" width="3.125" style="103" customWidth="1"/>
    <col min="3" max="3" width="27" style="103" customWidth="1"/>
    <col min="4" max="11" width="9" style="103"/>
    <col min="12" max="12" width="9" style="26" hidden="1" customWidth="1"/>
    <col min="13" max="13" width="9" style="26" customWidth="1"/>
    <col min="14" max="18" width="9" style="26" hidden="1" customWidth="1"/>
    <col min="19" max="19" width="9" style="26"/>
    <col min="20" max="24" width="9" style="26" hidden="1" customWidth="1"/>
    <col min="25" max="25" width="9" style="26"/>
    <col min="26" max="30" width="9" style="26" hidden="1" customWidth="1"/>
    <col min="31" max="16384" width="9" style="26"/>
  </cols>
  <sheetData>
    <row r="1" spans="1:31" x14ac:dyDescent="0.15">
      <c r="A1" s="26" t="s">
        <v>91</v>
      </c>
    </row>
    <row r="3" spans="1:31" x14ac:dyDescent="0.15">
      <c r="C3" s="104" t="s">
        <v>80</v>
      </c>
      <c r="D3" s="105">
        <v>10.66</v>
      </c>
      <c r="J3" s="106"/>
      <c r="K3" s="106"/>
      <c r="M3" s="27"/>
      <c r="N3" s="86" t="s">
        <v>94</v>
      </c>
      <c r="O3" s="86"/>
      <c r="P3" s="86"/>
      <c r="Q3" s="86"/>
      <c r="R3" s="86"/>
      <c r="S3" s="86"/>
      <c r="T3" s="86" t="s">
        <v>95</v>
      </c>
      <c r="U3" s="86"/>
      <c r="V3" s="86"/>
      <c r="W3" s="86"/>
      <c r="X3" s="86"/>
      <c r="Y3" s="86"/>
      <c r="Z3" s="86" t="s">
        <v>96</v>
      </c>
      <c r="AA3" s="86"/>
      <c r="AB3" s="86"/>
      <c r="AC3" s="86"/>
      <c r="AD3" s="86"/>
      <c r="AE3" s="86"/>
    </row>
    <row r="4" spans="1:31" ht="12" customHeight="1" x14ac:dyDescent="0.15">
      <c r="A4" s="94"/>
      <c r="B4" s="95"/>
      <c r="C4" s="96"/>
      <c r="D4" s="107" t="s">
        <v>79</v>
      </c>
      <c r="E4" s="108" t="s">
        <v>78</v>
      </c>
      <c r="F4" s="109" t="s">
        <v>77</v>
      </c>
      <c r="G4" s="110" t="s">
        <v>76</v>
      </c>
      <c r="H4" s="111" t="s">
        <v>75</v>
      </c>
      <c r="I4" s="112" t="s">
        <v>74</v>
      </c>
      <c r="J4" s="109" t="s">
        <v>73</v>
      </c>
      <c r="K4" s="113" t="s">
        <v>72</v>
      </c>
      <c r="M4" s="28"/>
      <c r="N4" s="29" t="s">
        <v>70</v>
      </c>
      <c r="O4" s="30" t="s">
        <v>97</v>
      </c>
      <c r="P4" s="86" t="s">
        <v>98</v>
      </c>
      <c r="Q4" s="86"/>
      <c r="R4" s="86"/>
      <c r="S4" s="31" t="s">
        <v>99</v>
      </c>
      <c r="T4" s="29" t="s">
        <v>70</v>
      </c>
      <c r="U4" s="30" t="s">
        <v>97</v>
      </c>
      <c r="V4" s="86" t="s">
        <v>98</v>
      </c>
      <c r="W4" s="86"/>
      <c r="X4" s="86"/>
      <c r="Y4" s="31" t="s">
        <v>99</v>
      </c>
      <c r="Z4" s="29" t="s">
        <v>70</v>
      </c>
      <c r="AA4" s="30" t="s">
        <v>97</v>
      </c>
      <c r="AB4" s="86" t="s">
        <v>98</v>
      </c>
      <c r="AC4" s="86"/>
      <c r="AD4" s="86"/>
      <c r="AE4" s="31" t="s">
        <v>99</v>
      </c>
    </row>
    <row r="5" spans="1:31" hidden="1" x14ac:dyDescent="0.15">
      <c r="A5" s="97"/>
      <c r="B5" s="97"/>
      <c r="C5" s="97"/>
      <c r="D5" s="114" t="s">
        <v>71</v>
      </c>
      <c r="E5" s="115">
        <v>1</v>
      </c>
      <c r="F5" s="116">
        <v>0.9</v>
      </c>
      <c r="G5" s="117">
        <v>0.1</v>
      </c>
      <c r="H5" s="118">
        <v>0.8</v>
      </c>
      <c r="I5" s="115">
        <v>0.2</v>
      </c>
      <c r="J5" s="119">
        <v>0.7</v>
      </c>
      <c r="K5" s="120">
        <v>0.3</v>
      </c>
      <c r="M5" s="32"/>
      <c r="N5" s="29"/>
      <c r="O5" s="30"/>
      <c r="P5" s="33">
        <v>8.3000000000000004E-2</v>
      </c>
      <c r="Q5" s="33">
        <v>2.7E-2</v>
      </c>
      <c r="R5" s="32"/>
      <c r="S5" s="32"/>
      <c r="T5" s="32"/>
      <c r="U5" s="32"/>
      <c r="V5" s="33">
        <v>8.3000000000000004E-2</v>
      </c>
      <c r="W5" s="33">
        <v>2.7E-2</v>
      </c>
      <c r="X5" s="32"/>
      <c r="Y5" s="32"/>
      <c r="Z5" s="32"/>
      <c r="AA5" s="32"/>
      <c r="AB5" s="33">
        <v>8.3000000000000004E-2</v>
      </c>
      <c r="AC5" s="33">
        <v>2.7E-2</v>
      </c>
      <c r="AD5" s="32"/>
      <c r="AE5" s="32"/>
    </row>
    <row r="6" spans="1:31" x14ac:dyDescent="0.15">
      <c r="A6" s="98" t="s">
        <v>70</v>
      </c>
      <c r="B6" s="121" t="s">
        <v>69</v>
      </c>
      <c r="C6" s="64" t="s">
        <v>90</v>
      </c>
      <c r="D6" s="24">
        <v>596</v>
      </c>
      <c r="E6" s="49">
        <f t="shared" ref="E6:E32" si="0">ROUNDDOWN($D$3*D6,0)</f>
        <v>6353</v>
      </c>
      <c r="F6" s="50">
        <f t="shared" ref="F6:F32" si="1">ROUNDDOWN(E6*$F$5,0)</f>
        <v>5717</v>
      </c>
      <c r="G6" s="51">
        <f t="shared" ref="G6:G32" si="2">SUM(E6-F6)</f>
        <v>636</v>
      </c>
      <c r="H6" s="52">
        <f t="shared" ref="H6:H32" si="3">ROUNDDOWN(E6*$H$5,0)</f>
        <v>5082</v>
      </c>
      <c r="I6" s="49">
        <f t="shared" ref="I6:I32" si="4">SUM(E6-H6)</f>
        <v>1271</v>
      </c>
      <c r="J6" s="50">
        <f t="shared" ref="J6:J32" si="5">ROUNDDOWN(E6*$J$5,0)</f>
        <v>4447</v>
      </c>
      <c r="K6" s="64">
        <f t="shared" ref="K6:K32" si="6">SUM(E6-J6)</f>
        <v>1906</v>
      </c>
      <c r="L6" s="26">
        <v>1</v>
      </c>
      <c r="M6" s="34" t="s">
        <v>100</v>
      </c>
      <c r="N6" s="40">
        <f>SUM(G6*L6)</f>
        <v>636</v>
      </c>
      <c r="O6" s="41">
        <f>SUM(N6+$O$11)</f>
        <v>683</v>
      </c>
      <c r="P6" s="41">
        <f>SUM(O6*$P$5)</f>
        <v>56.689</v>
      </c>
      <c r="Q6" s="41">
        <f>SUM(O6*$Q$5)</f>
        <v>18.440999999999999</v>
      </c>
      <c r="R6" s="41">
        <f>SUM(P6:Q6)</f>
        <v>75.13</v>
      </c>
      <c r="S6" s="42">
        <f>SUM(O6,R6)</f>
        <v>758.13</v>
      </c>
      <c r="T6" s="40">
        <f>SUM(I6*L6)</f>
        <v>1271</v>
      </c>
      <c r="U6" s="41">
        <f>SUM(T6+$U$11)</f>
        <v>1364</v>
      </c>
      <c r="V6" s="41">
        <f>SUM(U6*$V$5)</f>
        <v>113.212</v>
      </c>
      <c r="W6" s="41">
        <f>SUM(U6*$W$5)</f>
        <v>36.828000000000003</v>
      </c>
      <c r="X6" s="41">
        <f>SUM(V6:W6)</f>
        <v>150.04000000000002</v>
      </c>
      <c r="Y6" s="42">
        <f>SUM(X6,U6)</f>
        <v>1514.04</v>
      </c>
      <c r="Z6" s="40">
        <f>SUM(K6*L6)</f>
        <v>1906</v>
      </c>
      <c r="AA6" s="41">
        <f>SUM(Z6+$AA$11)</f>
        <v>2045</v>
      </c>
      <c r="AB6" s="41">
        <f>SUM(AA6*$AB$5)</f>
        <v>169.73500000000001</v>
      </c>
      <c r="AC6" s="41">
        <f>SUM(AA6*$AC$5)</f>
        <v>55.214999999999996</v>
      </c>
      <c r="AD6" s="41">
        <f>SUM(AB6:AC6)</f>
        <v>224.95000000000002</v>
      </c>
      <c r="AE6" s="42">
        <f>SUM(AD6,AA6)</f>
        <v>2269.9499999999998</v>
      </c>
    </row>
    <row r="7" spans="1:31" x14ac:dyDescent="0.15">
      <c r="A7" s="99"/>
      <c r="B7" s="122"/>
      <c r="C7" s="65" t="s">
        <v>89</v>
      </c>
      <c r="D7" s="123">
        <v>665</v>
      </c>
      <c r="E7" s="66">
        <f t="shared" si="0"/>
        <v>7088</v>
      </c>
      <c r="F7" s="53">
        <f t="shared" si="1"/>
        <v>6379</v>
      </c>
      <c r="G7" s="54">
        <f t="shared" si="2"/>
        <v>709</v>
      </c>
      <c r="H7" s="67">
        <f t="shared" si="3"/>
        <v>5670</v>
      </c>
      <c r="I7" s="66">
        <f t="shared" si="4"/>
        <v>1418</v>
      </c>
      <c r="J7" s="53">
        <f t="shared" si="5"/>
        <v>4961</v>
      </c>
      <c r="K7" s="65">
        <f t="shared" si="6"/>
        <v>2127</v>
      </c>
      <c r="L7" s="26">
        <v>1</v>
      </c>
      <c r="M7" s="35" t="s">
        <v>101</v>
      </c>
      <c r="N7" s="46">
        <f t="shared" ref="N7:N9" si="7">SUM(G7*L7)</f>
        <v>709</v>
      </c>
      <c r="O7" s="47">
        <f t="shared" ref="O7:O10" si="8">SUM(N7+$O$11)</f>
        <v>756</v>
      </c>
      <c r="P7" s="47">
        <f t="shared" ref="P7:P10" si="9">SUM(O7*$P$5)</f>
        <v>62.748000000000005</v>
      </c>
      <c r="Q7" s="47">
        <f t="shared" ref="Q7:Q10" si="10">SUM(O7*$Q$5)</f>
        <v>20.411999999999999</v>
      </c>
      <c r="R7" s="47">
        <f t="shared" ref="R7:R10" si="11">SUM(P7:Q7)</f>
        <v>83.16</v>
      </c>
      <c r="S7" s="48">
        <f t="shared" ref="S7:S10" si="12">SUM(O7,R7)</f>
        <v>839.16</v>
      </c>
      <c r="T7" s="46">
        <f t="shared" ref="T7:T32" si="13">SUM(I7*L7)</f>
        <v>1418</v>
      </c>
      <c r="U7" s="47">
        <f t="shared" ref="U7:U10" si="14">SUM(T7+$U$11)</f>
        <v>1511</v>
      </c>
      <c r="V7" s="47">
        <f t="shared" ref="V7:V10" si="15">SUM(U7*$V$5)</f>
        <v>125.41300000000001</v>
      </c>
      <c r="W7" s="47">
        <f t="shared" ref="W7:W10" si="16">SUM(U7*$W$5)</f>
        <v>40.796999999999997</v>
      </c>
      <c r="X7" s="47">
        <f t="shared" ref="X7:X9" si="17">SUM(V7:W7)</f>
        <v>166.21</v>
      </c>
      <c r="Y7" s="48">
        <f t="shared" ref="Y7:Y9" si="18">SUM(X7,U7)</f>
        <v>1677.21</v>
      </c>
      <c r="Z7" s="46">
        <f t="shared" ref="Z7:Z32" si="19">SUM(K7*L7)</f>
        <v>2127</v>
      </c>
      <c r="AA7" s="47">
        <f t="shared" ref="AA7:AA9" si="20">SUM(Z7+$AA$11)</f>
        <v>2266</v>
      </c>
      <c r="AB7" s="47">
        <f>SUM(AA7*$AB$5)</f>
        <v>188.078</v>
      </c>
      <c r="AC7" s="47">
        <f>SUM(AA7*$AC$5)</f>
        <v>61.182000000000002</v>
      </c>
      <c r="AD7" s="47">
        <f>SUM(AB7:AC7)</f>
        <v>249.26</v>
      </c>
      <c r="AE7" s="48">
        <f t="shared" ref="AE7:AE10" si="21">SUM(AD7,AA7)</f>
        <v>2515.2600000000002</v>
      </c>
    </row>
    <row r="8" spans="1:31" x14ac:dyDescent="0.15">
      <c r="A8" s="99"/>
      <c r="B8" s="122"/>
      <c r="C8" s="65" t="s">
        <v>88</v>
      </c>
      <c r="D8" s="123">
        <v>737</v>
      </c>
      <c r="E8" s="66">
        <f t="shared" si="0"/>
        <v>7856</v>
      </c>
      <c r="F8" s="53">
        <f t="shared" si="1"/>
        <v>7070</v>
      </c>
      <c r="G8" s="54">
        <f t="shared" si="2"/>
        <v>786</v>
      </c>
      <c r="H8" s="67">
        <f t="shared" si="3"/>
        <v>6284</v>
      </c>
      <c r="I8" s="66">
        <f t="shared" si="4"/>
        <v>1572</v>
      </c>
      <c r="J8" s="53">
        <f t="shared" si="5"/>
        <v>5499</v>
      </c>
      <c r="K8" s="65">
        <f t="shared" si="6"/>
        <v>2357</v>
      </c>
      <c r="L8" s="26">
        <v>1</v>
      </c>
      <c r="M8" s="35" t="s">
        <v>102</v>
      </c>
      <c r="N8" s="46">
        <f t="shared" si="7"/>
        <v>786</v>
      </c>
      <c r="O8" s="47">
        <f t="shared" si="8"/>
        <v>833</v>
      </c>
      <c r="P8" s="47">
        <f t="shared" si="9"/>
        <v>69.13900000000001</v>
      </c>
      <c r="Q8" s="47">
        <f t="shared" si="10"/>
        <v>22.491</v>
      </c>
      <c r="R8" s="47">
        <f t="shared" si="11"/>
        <v>91.63000000000001</v>
      </c>
      <c r="S8" s="48">
        <f t="shared" si="12"/>
        <v>924.63</v>
      </c>
      <c r="T8" s="46">
        <f t="shared" si="13"/>
        <v>1572</v>
      </c>
      <c r="U8" s="47">
        <f t="shared" si="14"/>
        <v>1665</v>
      </c>
      <c r="V8" s="47">
        <f t="shared" si="15"/>
        <v>138.19499999999999</v>
      </c>
      <c r="W8" s="47">
        <f>SUM(U8*$W$5)</f>
        <v>44.954999999999998</v>
      </c>
      <c r="X8" s="47">
        <f t="shared" si="17"/>
        <v>183.14999999999998</v>
      </c>
      <c r="Y8" s="48">
        <f t="shared" si="18"/>
        <v>1848.15</v>
      </c>
      <c r="Z8" s="46">
        <f t="shared" si="19"/>
        <v>2357</v>
      </c>
      <c r="AA8" s="47">
        <f t="shared" si="20"/>
        <v>2496</v>
      </c>
      <c r="AB8" s="47">
        <f t="shared" ref="AB8:AB10" si="22">SUM(AA8*$AB$5)</f>
        <v>207.16800000000001</v>
      </c>
      <c r="AC8" s="47">
        <f t="shared" ref="AC8:AC10" si="23">SUM(AA8*$AC$5)</f>
        <v>67.391999999999996</v>
      </c>
      <c r="AD8" s="47">
        <f t="shared" ref="AD8:AD10" si="24">SUM(AB8:AC8)</f>
        <v>274.56</v>
      </c>
      <c r="AE8" s="48">
        <f>SUM(AD8,AA8)</f>
        <v>2770.56</v>
      </c>
    </row>
    <row r="9" spans="1:31" x14ac:dyDescent="0.15">
      <c r="A9" s="99"/>
      <c r="B9" s="122"/>
      <c r="C9" s="65" t="s">
        <v>87</v>
      </c>
      <c r="D9" s="123">
        <v>806</v>
      </c>
      <c r="E9" s="66">
        <f t="shared" si="0"/>
        <v>8591</v>
      </c>
      <c r="F9" s="53">
        <f t="shared" si="1"/>
        <v>7731</v>
      </c>
      <c r="G9" s="54">
        <f t="shared" si="2"/>
        <v>860</v>
      </c>
      <c r="H9" s="67">
        <f t="shared" si="3"/>
        <v>6872</v>
      </c>
      <c r="I9" s="66">
        <f t="shared" si="4"/>
        <v>1719</v>
      </c>
      <c r="J9" s="53">
        <f t="shared" si="5"/>
        <v>6013</v>
      </c>
      <c r="K9" s="65">
        <f t="shared" si="6"/>
        <v>2578</v>
      </c>
      <c r="L9" s="26">
        <v>1</v>
      </c>
      <c r="M9" s="35" t="s">
        <v>103</v>
      </c>
      <c r="N9" s="46">
        <f t="shared" si="7"/>
        <v>860</v>
      </c>
      <c r="O9" s="47">
        <f>SUM(N9+$O$11)</f>
        <v>907</v>
      </c>
      <c r="P9" s="47">
        <f>SUM(O9*$P$5)</f>
        <v>75.281000000000006</v>
      </c>
      <c r="Q9" s="47">
        <f t="shared" si="10"/>
        <v>24.489000000000001</v>
      </c>
      <c r="R9" s="47">
        <f t="shared" si="11"/>
        <v>99.77000000000001</v>
      </c>
      <c r="S9" s="48">
        <f t="shared" si="12"/>
        <v>1006.77</v>
      </c>
      <c r="T9" s="46">
        <f t="shared" si="13"/>
        <v>1719</v>
      </c>
      <c r="U9" s="47">
        <f t="shared" si="14"/>
        <v>1812</v>
      </c>
      <c r="V9" s="47">
        <f t="shared" si="15"/>
        <v>150.39600000000002</v>
      </c>
      <c r="W9" s="47">
        <f t="shared" si="16"/>
        <v>48.923999999999999</v>
      </c>
      <c r="X9" s="47">
        <f t="shared" si="17"/>
        <v>199.32000000000002</v>
      </c>
      <c r="Y9" s="48">
        <f t="shared" si="18"/>
        <v>2011.32</v>
      </c>
      <c r="Z9" s="46">
        <f t="shared" si="19"/>
        <v>2578</v>
      </c>
      <c r="AA9" s="47">
        <f t="shared" si="20"/>
        <v>2717</v>
      </c>
      <c r="AB9" s="47">
        <f>SUM(AA9*$AB$5)</f>
        <v>225.51100000000002</v>
      </c>
      <c r="AC9" s="47">
        <f t="shared" si="23"/>
        <v>73.358999999999995</v>
      </c>
      <c r="AD9" s="47">
        <f t="shared" si="24"/>
        <v>298.87</v>
      </c>
      <c r="AE9" s="48">
        <f t="shared" si="21"/>
        <v>3015.87</v>
      </c>
    </row>
    <row r="10" spans="1:31" x14ac:dyDescent="0.15">
      <c r="A10" s="99"/>
      <c r="B10" s="122"/>
      <c r="C10" s="65" t="s">
        <v>86</v>
      </c>
      <c r="D10" s="124">
        <v>874</v>
      </c>
      <c r="E10" s="66">
        <f t="shared" si="0"/>
        <v>9316</v>
      </c>
      <c r="F10" s="53">
        <f t="shared" si="1"/>
        <v>8384</v>
      </c>
      <c r="G10" s="54">
        <f t="shared" si="2"/>
        <v>932</v>
      </c>
      <c r="H10" s="67">
        <f t="shared" si="3"/>
        <v>7452</v>
      </c>
      <c r="I10" s="66">
        <f t="shared" si="4"/>
        <v>1864</v>
      </c>
      <c r="J10" s="53">
        <f t="shared" si="5"/>
        <v>6521</v>
      </c>
      <c r="K10" s="65">
        <f t="shared" si="6"/>
        <v>2795</v>
      </c>
      <c r="L10" s="26">
        <v>1</v>
      </c>
      <c r="M10" s="36" t="s">
        <v>104</v>
      </c>
      <c r="N10" s="43">
        <f>SUM(G10*L10)</f>
        <v>932</v>
      </c>
      <c r="O10" s="44">
        <f t="shared" si="8"/>
        <v>979</v>
      </c>
      <c r="P10" s="44">
        <f t="shared" si="9"/>
        <v>81.257000000000005</v>
      </c>
      <c r="Q10" s="44">
        <f t="shared" si="10"/>
        <v>26.433</v>
      </c>
      <c r="R10" s="44">
        <f t="shared" si="11"/>
        <v>107.69</v>
      </c>
      <c r="S10" s="45">
        <f t="shared" si="12"/>
        <v>1086.69</v>
      </c>
      <c r="T10" s="43">
        <f t="shared" si="13"/>
        <v>1864</v>
      </c>
      <c r="U10" s="44">
        <f t="shared" si="14"/>
        <v>1957</v>
      </c>
      <c r="V10" s="44">
        <f t="shared" si="15"/>
        <v>162.43100000000001</v>
      </c>
      <c r="W10" s="44">
        <f t="shared" si="16"/>
        <v>52.838999999999999</v>
      </c>
      <c r="X10" s="44">
        <f>SUM(V10:W10)</f>
        <v>215.27</v>
      </c>
      <c r="Y10" s="45">
        <f>SUM(X10,U10)</f>
        <v>2172.27</v>
      </c>
      <c r="Z10" s="43">
        <f t="shared" si="19"/>
        <v>2795</v>
      </c>
      <c r="AA10" s="44">
        <f>SUM(Z10+$AA$11)</f>
        <v>2934</v>
      </c>
      <c r="AB10" s="44">
        <f t="shared" si="22"/>
        <v>243.52200000000002</v>
      </c>
      <c r="AC10" s="44">
        <f t="shared" si="23"/>
        <v>79.218000000000004</v>
      </c>
      <c r="AD10" s="44">
        <f t="shared" si="24"/>
        <v>322.74</v>
      </c>
      <c r="AE10" s="45">
        <f t="shared" si="21"/>
        <v>3256.74</v>
      </c>
    </row>
    <row r="11" spans="1:31" x14ac:dyDescent="0.15">
      <c r="A11" s="99"/>
      <c r="B11" s="125" t="s">
        <v>68</v>
      </c>
      <c r="C11" s="65" t="s">
        <v>90</v>
      </c>
      <c r="D11" s="22">
        <v>596</v>
      </c>
      <c r="E11" s="66">
        <f t="shared" si="0"/>
        <v>6353</v>
      </c>
      <c r="F11" s="53">
        <f t="shared" si="1"/>
        <v>5717</v>
      </c>
      <c r="G11" s="54">
        <f t="shared" si="2"/>
        <v>636</v>
      </c>
      <c r="H11" s="67">
        <f t="shared" si="3"/>
        <v>5082</v>
      </c>
      <c r="I11" s="66">
        <f t="shared" si="4"/>
        <v>1271</v>
      </c>
      <c r="J11" s="53">
        <f t="shared" si="5"/>
        <v>4447</v>
      </c>
      <c r="K11" s="65">
        <f t="shared" si="6"/>
        <v>1906</v>
      </c>
      <c r="N11" s="37" t="s">
        <v>105</v>
      </c>
      <c r="O11" s="45">
        <f>SUM(N16:N27,N29:N32)</f>
        <v>47</v>
      </c>
      <c r="T11" s="37" t="s">
        <v>105</v>
      </c>
      <c r="U11" s="45">
        <f>SUM(T16:T27,T29:T32)</f>
        <v>93</v>
      </c>
      <c r="Z11" s="37" t="s">
        <v>105</v>
      </c>
      <c r="AA11" s="45">
        <f>SUM(Z16:Z27,Z29:Z32)</f>
        <v>139</v>
      </c>
    </row>
    <row r="12" spans="1:31" x14ac:dyDescent="0.15">
      <c r="A12" s="99"/>
      <c r="B12" s="125"/>
      <c r="C12" s="65" t="s">
        <v>89</v>
      </c>
      <c r="D12" s="123">
        <v>665</v>
      </c>
      <c r="E12" s="66">
        <f t="shared" si="0"/>
        <v>7088</v>
      </c>
      <c r="F12" s="53">
        <f t="shared" si="1"/>
        <v>6379</v>
      </c>
      <c r="G12" s="54">
        <f t="shared" si="2"/>
        <v>709</v>
      </c>
      <c r="H12" s="67">
        <f t="shared" si="3"/>
        <v>5670</v>
      </c>
      <c r="I12" s="66">
        <f t="shared" si="4"/>
        <v>1418</v>
      </c>
      <c r="J12" s="53">
        <f t="shared" si="5"/>
        <v>4961</v>
      </c>
      <c r="K12" s="65">
        <f t="shared" si="6"/>
        <v>2127</v>
      </c>
      <c r="N12" s="38"/>
      <c r="T12" s="39"/>
      <c r="Z12" s="39"/>
    </row>
    <row r="13" spans="1:31" x14ac:dyDescent="0.15">
      <c r="A13" s="99"/>
      <c r="B13" s="125"/>
      <c r="C13" s="65" t="s">
        <v>88</v>
      </c>
      <c r="D13" s="123">
        <v>737</v>
      </c>
      <c r="E13" s="66">
        <f t="shared" si="0"/>
        <v>7856</v>
      </c>
      <c r="F13" s="53">
        <f t="shared" si="1"/>
        <v>7070</v>
      </c>
      <c r="G13" s="54">
        <f t="shared" si="2"/>
        <v>786</v>
      </c>
      <c r="H13" s="67">
        <f t="shared" si="3"/>
        <v>6284</v>
      </c>
      <c r="I13" s="66">
        <f t="shared" si="4"/>
        <v>1572</v>
      </c>
      <c r="J13" s="53">
        <f t="shared" si="5"/>
        <v>5499</v>
      </c>
      <c r="K13" s="65">
        <f t="shared" si="6"/>
        <v>2357</v>
      </c>
      <c r="N13" s="38"/>
      <c r="T13" s="38"/>
      <c r="Z13" s="38"/>
    </row>
    <row r="14" spans="1:31" x14ac:dyDescent="0.15">
      <c r="A14" s="99"/>
      <c r="B14" s="125"/>
      <c r="C14" s="65" t="s">
        <v>87</v>
      </c>
      <c r="D14" s="123">
        <v>806</v>
      </c>
      <c r="E14" s="66">
        <f t="shared" si="0"/>
        <v>8591</v>
      </c>
      <c r="F14" s="53">
        <f t="shared" si="1"/>
        <v>7731</v>
      </c>
      <c r="G14" s="54">
        <f t="shared" si="2"/>
        <v>860</v>
      </c>
      <c r="H14" s="67">
        <f t="shared" si="3"/>
        <v>6872</v>
      </c>
      <c r="I14" s="66">
        <f t="shared" si="4"/>
        <v>1719</v>
      </c>
      <c r="J14" s="53">
        <f t="shared" si="5"/>
        <v>6013</v>
      </c>
      <c r="K14" s="65">
        <f t="shared" si="6"/>
        <v>2578</v>
      </c>
      <c r="N14" s="38"/>
      <c r="T14" s="38"/>
      <c r="Z14" s="38"/>
    </row>
    <row r="15" spans="1:31" x14ac:dyDescent="0.15">
      <c r="A15" s="102"/>
      <c r="B15" s="126"/>
      <c r="C15" s="127" t="s">
        <v>86</v>
      </c>
      <c r="D15" s="123">
        <v>874</v>
      </c>
      <c r="E15" s="128">
        <f t="shared" si="0"/>
        <v>9316</v>
      </c>
      <c r="F15" s="129">
        <f t="shared" si="1"/>
        <v>8384</v>
      </c>
      <c r="G15" s="130">
        <f t="shared" si="2"/>
        <v>932</v>
      </c>
      <c r="H15" s="131">
        <f t="shared" si="3"/>
        <v>7452</v>
      </c>
      <c r="I15" s="132">
        <f t="shared" si="4"/>
        <v>1864</v>
      </c>
      <c r="J15" s="133">
        <f t="shared" si="5"/>
        <v>6521</v>
      </c>
      <c r="K15" s="127">
        <f t="shared" si="6"/>
        <v>2795</v>
      </c>
      <c r="N15" s="38"/>
      <c r="T15" s="38"/>
      <c r="Z15" s="38"/>
    </row>
    <row r="16" spans="1:31" ht="12" customHeight="1" x14ac:dyDescent="0.15">
      <c r="A16" s="87" t="s">
        <v>65</v>
      </c>
      <c r="B16" s="90" t="s">
        <v>64</v>
      </c>
      <c r="C16" s="90"/>
      <c r="D16" s="24">
        <v>12</v>
      </c>
      <c r="E16" s="49">
        <f t="shared" si="0"/>
        <v>127</v>
      </c>
      <c r="F16" s="50">
        <f t="shared" si="1"/>
        <v>114</v>
      </c>
      <c r="G16" s="51">
        <f t="shared" si="2"/>
        <v>13</v>
      </c>
      <c r="H16" s="52">
        <f t="shared" si="3"/>
        <v>101</v>
      </c>
      <c r="I16" s="49">
        <f t="shared" si="4"/>
        <v>26</v>
      </c>
      <c r="J16" s="50">
        <f t="shared" si="5"/>
        <v>88</v>
      </c>
      <c r="K16" s="64">
        <f t="shared" si="6"/>
        <v>39</v>
      </c>
      <c r="L16" s="26">
        <v>1</v>
      </c>
      <c r="N16" s="38">
        <f t="shared" ref="N16:N32" si="25">SUM(G16*L16)</f>
        <v>13</v>
      </c>
      <c r="T16" s="38">
        <f t="shared" si="13"/>
        <v>26</v>
      </c>
      <c r="Z16" s="38">
        <f t="shared" si="19"/>
        <v>39</v>
      </c>
    </row>
    <row r="17" spans="1:30" ht="13.5" customHeight="1" x14ac:dyDescent="0.15">
      <c r="A17" s="88"/>
      <c r="B17" s="100" t="s">
        <v>63</v>
      </c>
      <c r="C17" s="100"/>
      <c r="D17" s="21">
        <v>200</v>
      </c>
      <c r="E17" s="66">
        <f t="shared" si="0"/>
        <v>2132</v>
      </c>
      <c r="F17" s="53">
        <f t="shared" si="1"/>
        <v>1918</v>
      </c>
      <c r="G17" s="54">
        <f t="shared" si="2"/>
        <v>214</v>
      </c>
      <c r="H17" s="67">
        <f t="shared" si="3"/>
        <v>1705</v>
      </c>
      <c r="I17" s="66">
        <f t="shared" si="4"/>
        <v>427</v>
      </c>
      <c r="J17" s="53">
        <f t="shared" si="5"/>
        <v>1492</v>
      </c>
      <c r="K17" s="65">
        <f t="shared" si="6"/>
        <v>640</v>
      </c>
      <c r="L17" s="26">
        <v>0</v>
      </c>
      <c r="N17" s="38">
        <f t="shared" si="25"/>
        <v>0</v>
      </c>
      <c r="T17" s="38">
        <f t="shared" si="13"/>
        <v>0</v>
      </c>
      <c r="Z17" s="38">
        <f t="shared" si="19"/>
        <v>0</v>
      </c>
    </row>
    <row r="18" spans="1:30" ht="13.5" customHeight="1" x14ac:dyDescent="0.15">
      <c r="A18" s="88"/>
      <c r="B18" s="100" t="s">
        <v>114</v>
      </c>
      <c r="C18" s="100"/>
      <c r="D18" s="21">
        <v>100</v>
      </c>
      <c r="E18" s="66">
        <f t="shared" si="0"/>
        <v>1066</v>
      </c>
      <c r="F18" s="53">
        <f t="shared" si="1"/>
        <v>959</v>
      </c>
      <c r="G18" s="54">
        <f t="shared" si="2"/>
        <v>107</v>
      </c>
      <c r="H18" s="67">
        <f t="shared" si="3"/>
        <v>852</v>
      </c>
      <c r="I18" s="66">
        <f t="shared" si="4"/>
        <v>214</v>
      </c>
      <c r="J18" s="53">
        <f t="shared" si="5"/>
        <v>746</v>
      </c>
      <c r="K18" s="65">
        <f t="shared" si="6"/>
        <v>320</v>
      </c>
      <c r="L18" s="26">
        <v>0</v>
      </c>
      <c r="N18" s="38">
        <f t="shared" si="25"/>
        <v>0</v>
      </c>
      <c r="T18" s="38">
        <f t="shared" si="13"/>
        <v>0</v>
      </c>
      <c r="Z18" s="38">
        <f t="shared" si="19"/>
        <v>0</v>
      </c>
    </row>
    <row r="19" spans="1:30" ht="13.5" customHeight="1" x14ac:dyDescent="0.15">
      <c r="A19" s="88"/>
      <c r="B19" s="100" t="s">
        <v>85</v>
      </c>
      <c r="C19" s="100"/>
      <c r="D19" s="22">
        <v>13</v>
      </c>
      <c r="E19" s="66">
        <f t="shared" si="0"/>
        <v>138</v>
      </c>
      <c r="F19" s="53">
        <f t="shared" si="1"/>
        <v>124</v>
      </c>
      <c r="G19" s="54">
        <f t="shared" si="2"/>
        <v>14</v>
      </c>
      <c r="H19" s="67">
        <f t="shared" si="3"/>
        <v>110</v>
      </c>
      <c r="I19" s="66">
        <f t="shared" si="4"/>
        <v>28</v>
      </c>
      <c r="J19" s="53">
        <f t="shared" si="5"/>
        <v>96</v>
      </c>
      <c r="K19" s="65">
        <f t="shared" si="6"/>
        <v>42</v>
      </c>
      <c r="L19" s="26">
        <v>1</v>
      </c>
      <c r="N19" s="38">
        <f t="shared" si="25"/>
        <v>14</v>
      </c>
      <c r="T19" s="38">
        <f t="shared" si="13"/>
        <v>28</v>
      </c>
      <c r="Z19" s="38">
        <f t="shared" si="19"/>
        <v>42</v>
      </c>
    </row>
    <row r="20" spans="1:30" ht="13.5" customHeight="1" x14ac:dyDescent="0.15">
      <c r="A20" s="88"/>
      <c r="B20" s="100" t="s">
        <v>84</v>
      </c>
      <c r="C20" s="100"/>
      <c r="D20" s="22">
        <v>15</v>
      </c>
      <c r="E20" s="66">
        <f t="shared" si="0"/>
        <v>159</v>
      </c>
      <c r="F20" s="53">
        <f t="shared" si="1"/>
        <v>143</v>
      </c>
      <c r="G20" s="54">
        <f t="shared" si="2"/>
        <v>16</v>
      </c>
      <c r="H20" s="67">
        <f t="shared" si="3"/>
        <v>127</v>
      </c>
      <c r="I20" s="66">
        <f t="shared" si="4"/>
        <v>32</v>
      </c>
      <c r="J20" s="53">
        <f t="shared" si="5"/>
        <v>111</v>
      </c>
      <c r="K20" s="65">
        <f t="shared" si="6"/>
        <v>48</v>
      </c>
      <c r="L20" s="26">
        <v>0</v>
      </c>
      <c r="N20" s="38">
        <f t="shared" si="25"/>
        <v>0</v>
      </c>
      <c r="T20" s="38">
        <f t="shared" si="13"/>
        <v>0</v>
      </c>
      <c r="Z20" s="38">
        <f t="shared" si="19"/>
        <v>0</v>
      </c>
    </row>
    <row r="21" spans="1:30" ht="13.5" customHeight="1" x14ac:dyDescent="0.15">
      <c r="A21" s="88"/>
      <c r="B21" s="100" t="s">
        <v>83</v>
      </c>
      <c r="C21" s="100"/>
      <c r="D21" s="22">
        <v>4</v>
      </c>
      <c r="E21" s="66">
        <f t="shared" si="0"/>
        <v>42</v>
      </c>
      <c r="F21" s="53">
        <f t="shared" si="1"/>
        <v>37</v>
      </c>
      <c r="G21" s="54">
        <f t="shared" si="2"/>
        <v>5</v>
      </c>
      <c r="H21" s="67">
        <f t="shared" si="3"/>
        <v>33</v>
      </c>
      <c r="I21" s="66">
        <f t="shared" si="4"/>
        <v>9</v>
      </c>
      <c r="J21" s="53">
        <f t="shared" si="5"/>
        <v>29</v>
      </c>
      <c r="K21" s="65">
        <f t="shared" si="6"/>
        <v>13</v>
      </c>
      <c r="L21" s="26">
        <v>0</v>
      </c>
      <c r="N21" s="38">
        <f t="shared" si="25"/>
        <v>0</v>
      </c>
      <c r="T21" s="38">
        <f t="shared" si="13"/>
        <v>0</v>
      </c>
      <c r="Z21" s="38">
        <f t="shared" si="19"/>
        <v>0</v>
      </c>
    </row>
    <row r="22" spans="1:30" ht="13.5" customHeight="1" x14ac:dyDescent="0.15">
      <c r="A22" s="88"/>
      <c r="B22" s="100" t="s">
        <v>82</v>
      </c>
      <c r="C22" s="100"/>
      <c r="D22" s="22">
        <v>8</v>
      </c>
      <c r="E22" s="66">
        <f t="shared" si="0"/>
        <v>85</v>
      </c>
      <c r="F22" s="53">
        <f t="shared" si="1"/>
        <v>76</v>
      </c>
      <c r="G22" s="54">
        <f t="shared" si="2"/>
        <v>9</v>
      </c>
      <c r="H22" s="67">
        <f t="shared" si="3"/>
        <v>68</v>
      </c>
      <c r="I22" s="66">
        <f t="shared" si="4"/>
        <v>17</v>
      </c>
      <c r="J22" s="53">
        <f t="shared" si="5"/>
        <v>59</v>
      </c>
      <c r="K22" s="65">
        <f t="shared" si="6"/>
        <v>26</v>
      </c>
      <c r="L22" s="26">
        <v>0</v>
      </c>
      <c r="N22" s="38">
        <f t="shared" si="25"/>
        <v>0</v>
      </c>
      <c r="T22" s="38">
        <f t="shared" si="13"/>
        <v>0</v>
      </c>
      <c r="Z22" s="38">
        <f t="shared" si="19"/>
        <v>0</v>
      </c>
    </row>
    <row r="23" spans="1:30" ht="13.5" customHeight="1" x14ac:dyDescent="0.15">
      <c r="A23" s="88"/>
      <c r="B23" s="100" t="s">
        <v>62</v>
      </c>
      <c r="C23" s="100"/>
      <c r="D23" s="22">
        <v>13</v>
      </c>
      <c r="E23" s="66">
        <f t="shared" si="0"/>
        <v>138</v>
      </c>
      <c r="F23" s="53">
        <f t="shared" si="1"/>
        <v>124</v>
      </c>
      <c r="G23" s="54">
        <f t="shared" si="2"/>
        <v>14</v>
      </c>
      <c r="H23" s="67">
        <f t="shared" si="3"/>
        <v>110</v>
      </c>
      <c r="I23" s="66">
        <f t="shared" si="4"/>
        <v>28</v>
      </c>
      <c r="J23" s="53">
        <f t="shared" si="5"/>
        <v>96</v>
      </c>
      <c r="K23" s="65">
        <f t="shared" si="6"/>
        <v>42</v>
      </c>
      <c r="L23" s="26">
        <v>0</v>
      </c>
      <c r="N23" s="38">
        <f t="shared" si="25"/>
        <v>0</v>
      </c>
      <c r="T23" s="38">
        <f t="shared" si="13"/>
        <v>0</v>
      </c>
      <c r="Z23" s="38">
        <f t="shared" si="19"/>
        <v>0</v>
      </c>
    </row>
    <row r="24" spans="1:30" ht="13.5" customHeight="1" x14ac:dyDescent="0.15">
      <c r="A24" s="88"/>
      <c r="B24" s="100" t="s">
        <v>61</v>
      </c>
      <c r="C24" s="100"/>
      <c r="D24" s="22">
        <v>120</v>
      </c>
      <c r="E24" s="66">
        <f t="shared" si="0"/>
        <v>1279</v>
      </c>
      <c r="F24" s="53">
        <f t="shared" si="1"/>
        <v>1151</v>
      </c>
      <c r="G24" s="54">
        <f t="shared" si="2"/>
        <v>128</v>
      </c>
      <c r="H24" s="67">
        <f t="shared" si="3"/>
        <v>1023</v>
      </c>
      <c r="I24" s="66">
        <f t="shared" si="4"/>
        <v>256</v>
      </c>
      <c r="J24" s="53">
        <f t="shared" si="5"/>
        <v>895</v>
      </c>
      <c r="K24" s="65">
        <f t="shared" si="6"/>
        <v>384</v>
      </c>
      <c r="L24" s="26">
        <v>0</v>
      </c>
      <c r="N24" s="38">
        <f t="shared" si="25"/>
        <v>0</v>
      </c>
      <c r="T24" s="38">
        <f t="shared" si="13"/>
        <v>0</v>
      </c>
      <c r="Z24" s="38">
        <f t="shared" si="19"/>
        <v>0</v>
      </c>
    </row>
    <row r="25" spans="1:30" ht="13.5" customHeight="1" x14ac:dyDescent="0.15">
      <c r="A25" s="88"/>
      <c r="B25" s="100" t="s">
        <v>60</v>
      </c>
      <c r="C25" s="100"/>
      <c r="D25" s="22">
        <v>22</v>
      </c>
      <c r="E25" s="66">
        <f t="shared" si="0"/>
        <v>234</v>
      </c>
      <c r="F25" s="53">
        <f t="shared" si="1"/>
        <v>210</v>
      </c>
      <c r="G25" s="54">
        <f t="shared" si="2"/>
        <v>24</v>
      </c>
      <c r="H25" s="67">
        <f t="shared" si="3"/>
        <v>187</v>
      </c>
      <c r="I25" s="66">
        <f t="shared" si="4"/>
        <v>47</v>
      </c>
      <c r="J25" s="53">
        <f t="shared" si="5"/>
        <v>163</v>
      </c>
      <c r="K25" s="65">
        <f t="shared" si="6"/>
        <v>71</v>
      </c>
      <c r="L25" s="26">
        <v>0</v>
      </c>
      <c r="N25" s="38">
        <f t="shared" si="25"/>
        <v>0</v>
      </c>
      <c r="T25" s="38">
        <f t="shared" si="13"/>
        <v>0</v>
      </c>
      <c r="Z25" s="38">
        <f t="shared" si="19"/>
        <v>0</v>
      </c>
    </row>
    <row r="26" spans="1:30" ht="13.5" customHeight="1" x14ac:dyDescent="0.15">
      <c r="A26" s="88"/>
      <c r="B26" s="100" t="s">
        <v>59</v>
      </c>
      <c r="C26" s="100"/>
      <c r="D26" s="22">
        <v>18</v>
      </c>
      <c r="E26" s="66">
        <f t="shared" si="0"/>
        <v>191</v>
      </c>
      <c r="F26" s="53">
        <f t="shared" si="1"/>
        <v>171</v>
      </c>
      <c r="G26" s="54">
        <f t="shared" si="2"/>
        <v>20</v>
      </c>
      <c r="H26" s="67">
        <f t="shared" si="3"/>
        <v>152</v>
      </c>
      <c r="I26" s="66">
        <f t="shared" si="4"/>
        <v>39</v>
      </c>
      <c r="J26" s="53">
        <f t="shared" si="5"/>
        <v>133</v>
      </c>
      <c r="K26" s="65">
        <f t="shared" si="6"/>
        <v>58</v>
      </c>
      <c r="L26" s="26">
        <v>1</v>
      </c>
      <c r="N26" s="38">
        <f t="shared" si="25"/>
        <v>20</v>
      </c>
      <c r="T26" s="38">
        <f t="shared" si="13"/>
        <v>39</v>
      </c>
      <c r="Z26" s="38">
        <f t="shared" si="19"/>
        <v>58</v>
      </c>
    </row>
    <row r="27" spans="1:30" ht="12" customHeight="1" x14ac:dyDescent="0.15">
      <c r="A27" s="88"/>
      <c r="B27" s="91" t="s">
        <v>56</v>
      </c>
      <c r="C27" s="92"/>
      <c r="D27" s="22">
        <v>6</v>
      </c>
      <c r="E27" s="66">
        <f t="shared" si="0"/>
        <v>63</v>
      </c>
      <c r="F27" s="53">
        <f t="shared" si="1"/>
        <v>56</v>
      </c>
      <c r="G27" s="54">
        <f t="shared" si="2"/>
        <v>7</v>
      </c>
      <c r="H27" s="67">
        <f t="shared" si="3"/>
        <v>50</v>
      </c>
      <c r="I27" s="66">
        <f t="shared" si="4"/>
        <v>13</v>
      </c>
      <c r="J27" s="53">
        <f t="shared" si="5"/>
        <v>44</v>
      </c>
      <c r="K27" s="65">
        <f t="shared" si="6"/>
        <v>19</v>
      </c>
      <c r="L27" s="26">
        <v>0</v>
      </c>
      <c r="N27" s="38">
        <f t="shared" si="25"/>
        <v>0</v>
      </c>
      <c r="T27" s="38">
        <f t="shared" si="13"/>
        <v>0</v>
      </c>
      <c r="Z27" s="38">
        <f t="shared" si="19"/>
        <v>0</v>
      </c>
    </row>
    <row r="28" spans="1:30" ht="12" customHeight="1" x14ac:dyDescent="0.15">
      <c r="A28" s="88"/>
      <c r="B28" s="91" t="s">
        <v>55</v>
      </c>
      <c r="C28" s="92"/>
      <c r="D28" s="21">
        <v>184</v>
      </c>
      <c r="E28" s="66">
        <f t="shared" si="0"/>
        <v>1961</v>
      </c>
      <c r="F28" s="53">
        <f t="shared" si="1"/>
        <v>1764</v>
      </c>
      <c r="G28" s="54">
        <f t="shared" si="2"/>
        <v>197</v>
      </c>
      <c r="H28" s="67">
        <f t="shared" si="3"/>
        <v>1568</v>
      </c>
      <c r="I28" s="66">
        <f t="shared" si="4"/>
        <v>393</v>
      </c>
      <c r="J28" s="53">
        <f t="shared" si="5"/>
        <v>1372</v>
      </c>
      <c r="K28" s="65">
        <f t="shared" si="6"/>
        <v>589</v>
      </c>
      <c r="L28" s="62">
        <v>2</v>
      </c>
      <c r="N28" s="63">
        <f t="shared" si="25"/>
        <v>394</v>
      </c>
      <c r="P28" s="62">
        <f>SUM(N28*P5)</f>
        <v>32.701999999999998</v>
      </c>
      <c r="Q28" s="62">
        <f>SUM(N28*Q5)</f>
        <v>10.638</v>
      </c>
      <c r="R28" s="62">
        <f>SUM(N28,P28,Q28)</f>
        <v>437.34</v>
      </c>
      <c r="T28" s="63">
        <f t="shared" si="13"/>
        <v>786</v>
      </c>
      <c r="V28" s="62">
        <f>SUM(T28*V5)</f>
        <v>65.238</v>
      </c>
      <c r="W28" s="62">
        <f>SUM(T28*W5)</f>
        <v>21.222000000000001</v>
      </c>
      <c r="X28" s="62">
        <f>SUM(T28,V28,W28)</f>
        <v>872.46</v>
      </c>
      <c r="Z28" s="63">
        <f>SUM(K28*L28)</f>
        <v>1178</v>
      </c>
      <c r="AB28" s="62">
        <f>SUM(Z28*AB5)</f>
        <v>97.774000000000001</v>
      </c>
      <c r="AC28" s="62">
        <f>SUM(Z28*AC5)</f>
        <v>31.806000000000001</v>
      </c>
      <c r="AD28" s="62">
        <f>SUM(Z28,AB28,AC28)</f>
        <v>1307.58</v>
      </c>
    </row>
    <row r="29" spans="1:30" ht="13.5" customHeight="1" x14ac:dyDescent="0.15">
      <c r="A29" s="88"/>
      <c r="B29" s="91" t="s">
        <v>54</v>
      </c>
      <c r="C29" s="92"/>
      <c r="D29" s="21">
        <v>56</v>
      </c>
      <c r="E29" s="66">
        <f t="shared" si="0"/>
        <v>596</v>
      </c>
      <c r="F29" s="53">
        <f t="shared" si="1"/>
        <v>536</v>
      </c>
      <c r="G29" s="54">
        <f t="shared" si="2"/>
        <v>60</v>
      </c>
      <c r="H29" s="67">
        <f t="shared" si="3"/>
        <v>476</v>
      </c>
      <c r="I29" s="66">
        <f t="shared" si="4"/>
        <v>120</v>
      </c>
      <c r="J29" s="53">
        <f t="shared" si="5"/>
        <v>417</v>
      </c>
      <c r="K29" s="65">
        <f t="shared" si="6"/>
        <v>179</v>
      </c>
      <c r="L29" s="26">
        <v>0</v>
      </c>
      <c r="N29" s="38">
        <f t="shared" si="25"/>
        <v>0</v>
      </c>
      <c r="T29" s="38">
        <f t="shared" si="13"/>
        <v>0</v>
      </c>
      <c r="Z29" s="38">
        <f t="shared" si="19"/>
        <v>0</v>
      </c>
    </row>
    <row r="30" spans="1:30" ht="13.5" customHeight="1" x14ac:dyDescent="0.15">
      <c r="A30" s="88"/>
      <c r="B30" s="91" t="s">
        <v>53</v>
      </c>
      <c r="C30" s="92"/>
      <c r="D30" s="21">
        <v>200</v>
      </c>
      <c r="E30" s="66">
        <f t="shared" si="0"/>
        <v>2132</v>
      </c>
      <c r="F30" s="53">
        <f t="shared" si="1"/>
        <v>1918</v>
      </c>
      <c r="G30" s="54">
        <f t="shared" si="2"/>
        <v>214</v>
      </c>
      <c r="H30" s="67">
        <f t="shared" si="3"/>
        <v>1705</v>
      </c>
      <c r="I30" s="66">
        <f t="shared" si="4"/>
        <v>427</v>
      </c>
      <c r="J30" s="53">
        <f t="shared" si="5"/>
        <v>1492</v>
      </c>
      <c r="K30" s="65">
        <f t="shared" si="6"/>
        <v>640</v>
      </c>
      <c r="L30" s="26">
        <v>0</v>
      </c>
      <c r="N30" s="38">
        <f t="shared" si="25"/>
        <v>0</v>
      </c>
      <c r="T30" s="38">
        <f t="shared" si="13"/>
        <v>0</v>
      </c>
      <c r="Z30" s="38">
        <f t="shared" si="19"/>
        <v>0</v>
      </c>
    </row>
    <row r="31" spans="1:30" ht="13.5" customHeight="1" x14ac:dyDescent="0.15">
      <c r="A31" s="88"/>
      <c r="B31" s="91" t="s">
        <v>52</v>
      </c>
      <c r="C31" s="92"/>
      <c r="D31" s="21">
        <v>90</v>
      </c>
      <c r="E31" s="66">
        <f t="shared" si="0"/>
        <v>959</v>
      </c>
      <c r="F31" s="53">
        <f t="shared" si="1"/>
        <v>863</v>
      </c>
      <c r="G31" s="54">
        <f t="shared" si="2"/>
        <v>96</v>
      </c>
      <c r="H31" s="67">
        <f t="shared" si="3"/>
        <v>767</v>
      </c>
      <c r="I31" s="66">
        <f t="shared" si="4"/>
        <v>192</v>
      </c>
      <c r="J31" s="53">
        <f t="shared" si="5"/>
        <v>671</v>
      </c>
      <c r="K31" s="65">
        <f t="shared" si="6"/>
        <v>288</v>
      </c>
      <c r="L31" s="26">
        <v>0</v>
      </c>
      <c r="N31" s="38">
        <f t="shared" si="25"/>
        <v>0</v>
      </c>
      <c r="T31" s="38">
        <f t="shared" si="13"/>
        <v>0</v>
      </c>
      <c r="Z31" s="38">
        <f t="shared" si="19"/>
        <v>0</v>
      </c>
    </row>
    <row r="32" spans="1:30" ht="13.5" customHeight="1" x14ac:dyDescent="0.15">
      <c r="A32" s="88"/>
      <c r="B32" s="91" t="s">
        <v>51</v>
      </c>
      <c r="C32" s="92"/>
      <c r="D32" s="21">
        <v>8</v>
      </c>
      <c r="E32" s="66">
        <f t="shared" si="0"/>
        <v>85</v>
      </c>
      <c r="F32" s="53">
        <f t="shared" si="1"/>
        <v>76</v>
      </c>
      <c r="G32" s="54">
        <f t="shared" si="2"/>
        <v>9</v>
      </c>
      <c r="H32" s="67">
        <f t="shared" si="3"/>
        <v>68</v>
      </c>
      <c r="I32" s="66">
        <f t="shared" si="4"/>
        <v>17</v>
      </c>
      <c r="J32" s="53">
        <f t="shared" si="5"/>
        <v>59</v>
      </c>
      <c r="K32" s="65">
        <f t="shared" si="6"/>
        <v>26</v>
      </c>
      <c r="L32" s="26">
        <v>0</v>
      </c>
      <c r="N32" s="38">
        <f t="shared" si="25"/>
        <v>0</v>
      </c>
      <c r="T32" s="38">
        <f t="shared" si="13"/>
        <v>0</v>
      </c>
      <c r="Z32" s="38">
        <f t="shared" si="19"/>
        <v>0</v>
      </c>
    </row>
    <row r="33" spans="1:11" ht="13.5" customHeight="1" x14ac:dyDescent="0.15">
      <c r="A33" s="88"/>
      <c r="B33" s="93" t="s">
        <v>50</v>
      </c>
      <c r="C33" s="93"/>
      <c r="D33" s="55">
        <v>8.3000000000000004E-2</v>
      </c>
      <c r="E33" s="134"/>
      <c r="F33" s="135"/>
      <c r="G33" s="136"/>
      <c r="H33" s="137"/>
      <c r="I33" s="128"/>
      <c r="J33" s="129"/>
      <c r="K33" s="68"/>
    </row>
    <row r="34" spans="1:11" ht="13.5" customHeight="1" x14ac:dyDescent="0.15">
      <c r="A34" s="88"/>
      <c r="B34" s="93" t="s">
        <v>49</v>
      </c>
      <c r="C34" s="93"/>
      <c r="D34" s="55">
        <v>2.7E-2</v>
      </c>
      <c r="E34" s="66"/>
      <c r="F34" s="53"/>
      <c r="G34" s="136"/>
      <c r="H34" s="137"/>
      <c r="I34" s="54"/>
      <c r="J34" s="137"/>
      <c r="K34" s="68"/>
    </row>
    <row r="35" spans="1:11" ht="13.5" customHeight="1" x14ac:dyDescent="0.15">
      <c r="A35" s="89"/>
      <c r="B35" s="138" t="s">
        <v>48</v>
      </c>
      <c r="C35" s="139"/>
      <c r="D35" s="140">
        <v>1E-3</v>
      </c>
      <c r="E35" s="132"/>
      <c r="F35" s="133"/>
      <c r="G35" s="130"/>
      <c r="H35" s="133"/>
      <c r="I35" s="130"/>
      <c r="J35" s="131"/>
      <c r="K35" s="127"/>
    </row>
    <row r="38" spans="1:11" x14ac:dyDescent="0.15">
      <c r="A38" s="26" t="s">
        <v>81</v>
      </c>
    </row>
    <row r="40" spans="1:11" x14ac:dyDescent="0.15">
      <c r="C40" s="104" t="s">
        <v>80</v>
      </c>
      <c r="D40" s="105">
        <v>10.66</v>
      </c>
      <c r="J40" s="106"/>
      <c r="K40" s="106"/>
    </row>
    <row r="41" spans="1:11" ht="12" customHeight="1" x14ac:dyDescent="0.15">
      <c r="A41" s="94"/>
      <c r="B41" s="95"/>
      <c r="C41" s="96"/>
      <c r="D41" s="107" t="s">
        <v>79</v>
      </c>
      <c r="E41" s="108" t="s">
        <v>78</v>
      </c>
      <c r="F41" s="109" t="s">
        <v>77</v>
      </c>
      <c r="G41" s="110" t="s">
        <v>76</v>
      </c>
      <c r="H41" s="111" t="s">
        <v>75</v>
      </c>
      <c r="I41" s="113" t="s">
        <v>74</v>
      </c>
      <c r="J41" s="109" t="s">
        <v>73</v>
      </c>
      <c r="K41" s="113" t="s">
        <v>72</v>
      </c>
    </row>
    <row r="42" spans="1:11" hidden="1" x14ac:dyDescent="0.15">
      <c r="A42" s="97"/>
      <c r="B42" s="97"/>
      <c r="C42" s="97"/>
      <c r="D42" s="114" t="s">
        <v>71</v>
      </c>
      <c r="E42" s="115">
        <v>1</v>
      </c>
      <c r="F42" s="116">
        <v>0.9</v>
      </c>
      <c r="G42" s="117">
        <v>0.1</v>
      </c>
      <c r="H42" s="118">
        <v>0.8</v>
      </c>
      <c r="I42" s="141">
        <v>0.2</v>
      </c>
      <c r="J42" s="142">
        <v>0.7</v>
      </c>
      <c r="K42" s="143">
        <v>0.3</v>
      </c>
    </row>
    <row r="43" spans="1:11" x14ac:dyDescent="0.15">
      <c r="A43" s="98" t="s">
        <v>70</v>
      </c>
      <c r="B43" s="144" t="s">
        <v>69</v>
      </c>
      <c r="C43" s="64" t="s">
        <v>67</v>
      </c>
      <c r="D43" s="24">
        <v>446</v>
      </c>
      <c r="E43" s="49">
        <f t="shared" ref="E43:E61" si="26">ROUNDDOWN($D$3*D43,0)</f>
        <v>4754</v>
      </c>
      <c r="F43" s="50">
        <f t="shared" ref="F43:F61" si="27">ROUNDDOWN(E43*$F$5,0)</f>
        <v>4278</v>
      </c>
      <c r="G43" s="51">
        <f t="shared" ref="G43:G61" si="28">SUM(E43-F43)</f>
        <v>476</v>
      </c>
      <c r="H43" s="52">
        <f t="shared" ref="H43:H61" si="29">ROUNDDOWN(E43*$H$5,0)</f>
        <v>3803</v>
      </c>
      <c r="I43" s="49">
        <f t="shared" ref="I43:I61" si="30">SUM(E43-H43)</f>
        <v>951</v>
      </c>
      <c r="J43" s="50">
        <f t="shared" ref="J43:J61" si="31">ROUNDDOWN(E43*$J$42,0)</f>
        <v>3327</v>
      </c>
      <c r="K43" s="64">
        <f t="shared" ref="K43:K61" si="32">SUM(E43-J43)</f>
        <v>1427</v>
      </c>
    </row>
    <row r="44" spans="1:11" x14ac:dyDescent="0.15">
      <c r="A44" s="99"/>
      <c r="B44" s="125"/>
      <c r="C44" s="65" t="s">
        <v>66</v>
      </c>
      <c r="D44" s="123">
        <v>555</v>
      </c>
      <c r="E44" s="66">
        <f t="shared" si="26"/>
        <v>5916</v>
      </c>
      <c r="F44" s="53">
        <f t="shared" si="27"/>
        <v>5324</v>
      </c>
      <c r="G44" s="54">
        <f t="shared" si="28"/>
        <v>592</v>
      </c>
      <c r="H44" s="67">
        <f t="shared" si="29"/>
        <v>4732</v>
      </c>
      <c r="I44" s="66">
        <f t="shared" si="30"/>
        <v>1184</v>
      </c>
      <c r="J44" s="53">
        <f t="shared" si="31"/>
        <v>4141</v>
      </c>
      <c r="K44" s="65">
        <f t="shared" si="32"/>
        <v>1775</v>
      </c>
    </row>
    <row r="45" spans="1:11" x14ac:dyDescent="0.15">
      <c r="A45" s="99"/>
      <c r="B45" s="125" t="s">
        <v>68</v>
      </c>
      <c r="C45" s="65" t="s">
        <v>67</v>
      </c>
      <c r="D45" s="124">
        <v>446</v>
      </c>
      <c r="E45" s="66">
        <f t="shared" si="26"/>
        <v>4754</v>
      </c>
      <c r="F45" s="53">
        <f t="shared" si="27"/>
        <v>4278</v>
      </c>
      <c r="G45" s="54">
        <f t="shared" si="28"/>
        <v>476</v>
      </c>
      <c r="H45" s="67">
        <f t="shared" si="29"/>
        <v>3803</v>
      </c>
      <c r="I45" s="66">
        <f t="shared" si="30"/>
        <v>951</v>
      </c>
      <c r="J45" s="53">
        <f t="shared" si="31"/>
        <v>3327</v>
      </c>
      <c r="K45" s="65">
        <f t="shared" si="32"/>
        <v>1427</v>
      </c>
    </row>
    <row r="46" spans="1:11" x14ac:dyDescent="0.15">
      <c r="A46" s="99"/>
      <c r="B46" s="125"/>
      <c r="C46" s="65" t="s">
        <v>66</v>
      </c>
      <c r="D46" s="124">
        <v>555</v>
      </c>
      <c r="E46" s="66">
        <f t="shared" si="26"/>
        <v>5916</v>
      </c>
      <c r="F46" s="53">
        <f t="shared" si="27"/>
        <v>5324</v>
      </c>
      <c r="G46" s="54">
        <f t="shared" si="28"/>
        <v>592</v>
      </c>
      <c r="H46" s="67">
        <f t="shared" si="29"/>
        <v>4732</v>
      </c>
      <c r="I46" s="66">
        <f t="shared" si="30"/>
        <v>1184</v>
      </c>
      <c r="J46" s="133">
        <f t="shared" si="31"/>
        <v>4141</v>
      </c>
      <c r="K46" s="127">
        <f t="shared" si="32"/>
        <v>1775</v>
      </c>
    </row>
    <row r="47" spans="1:11" ht="12" customHeight="1" x14ac:dyDescent="0.15">
      <c r="A47" s="87" t="s">
        <v>65</v>
      </c>
      <c r="B47" s="90" t="s">
        <v>64</v>
      </c>
      <c r="C47" s="90"/>
      <c r="D47" s="24">
        <v>12</v>
      </c>
      <c r="E47" s="49">
        <f t="shared" si="26"/>
        <v>127</v>
      </c>
      <c r="F47" s="50">
        <f t="shared" si="27"/>
        <v>114</v>
      </c>
      <c r="G47" s="51">
        <f t="shared" si="28"/>
        <v>13</v>
      </c>
      <c r="H47" s="52">
        <f t="shared" si="29"/>
        <v>101</v>
      </c>
      <c r="I47" s="49">
        <f t="shared" si="30"/>
        <v>26</v>
      </c>
      <c r="J47" s="50">
        <f t="shared" si="31"/>
        <v>88</v>
      </c>
      <c r="K47" s="64">
        <f t="shared" si="32"/>
        <v>39</v>
      </c>
    </row>
    <row r="48" spans="1:11" ht="13.5" customHeight="1" x14ac:dyDescent="0.15">
      <c r="A48" s="88"/>
      <c r="B48" s="100" t="s">
        <v>63</v>
      </c>
      <c r="C48" s="100"/>
      <c r="D48" s="21">
        <v>200</v>
      </c>
      <c r="E48" s="66">
        <f t="shared" si="26"/>
        <v>2132</v>
      </c>
      <c r="F48" s="53">
        <f t="shared" si="27"/>
        <v>1918</v>
      </c>
      <c r="G48" s="54">
        <f t="shared" si="28"/>
        <v>214</v>
      </c>
      <c r="H48" s="67">
        <f t="shared" si="29"/>
        <v>1705</v>
      </c>
      <c r="I48" s="66">
        <f t="shared" si="30"/>
        <v>427</v>
      </c>
      <c r="J48" s="53">
        <f t="shared" si="31"/>
        <v>1492</v>
      </c>
      <c r="K48" s="65">
        <f t="shared" si="32"/>
        <v>640</v>
      </c>
    </row>
    <row r="49" spans="1:11" ht="13.5" customHeight="1" x14ac:dyDescent="0.15">
      <c r="A49" s="88"/>
      <c r="B49" s="100" t="s">
        <v>115</v>
      </c>
      <c r="C49" s="100"/>
      <c r="D49" s="21">
        <v>100</v>
      </c>
      <c r="E49" s="66">
        <f t="shared" si="26"/>
        <v>1066</v>
      </c>
      <c r="F49" s="53">
        <f t="shared" si="27"/>
        <v>959</v>
      </c>
      <c r="G49" s="54">
        <f t="shared" si="28"/>
        <v>107</v>
      </c>
      <c r="H49" s="67">
        <f t="shared" si="29"/>
        <v>852</v>
      </c>
      <c r="I49" s="66">
        <f t="shared" si="30"/>
        <v>214</v>
      </c>
      <c r="J49" s="53">
        <f t="shared" si="31"/>
        <v>746</v>
      </c>
      <c r="K49" s="65">
        <f t="shared" si="32"/>
        <v>320</v>
      </c>
    </row>
    <row r="50" spans="1:11" ht="13.5" customHeight="1" x14ac:dyDescent="0.15">
      <c r="A50" s="88"/>
      <c r="B50" s="100" t="s">
        <v>62</v>
      </c>
      <c r="C50" s="100"/>
      <c r="D50" s="22">
        <v>13</v>
      </c>
      <c r="E50" s="66">
        <f t="shared" si="26"/>
        <v>138</v>
      </c>
      <c r="F50" s="53">
        <f t="shared" si="27"/>
        <v>124</v>
      </c>
      <c r="G50" s="54">
        <f t="shared" si="28"/>
        <v>14</v>
      </c>
      <c r="H50" s="67">
        <f t="shared" si="29"/>
        <v>110</v>
      </c>
      <c r="I50" s="66">
        <f t="shared" si="30"/>
        <v>28</v>
      </c>
      <c r="J50" s="53">
        <f t="shared" si="31"/>
        <v>96</v>
      </c>
      <c r="K50" s="65">
        <f t="shared" si="32"/>
        <v>42</v>
      </c>
    </row>
    <row r="51" spans="1:11" ht="13.5" customHeight="1" x14ac:dyDescent="0.15">
      <c r="A51" s="88"/>
      <c r="B51" s="100" t="s">
        <v>61</v>
      </c>
      <c r="C51" s="100"/>
      <c r="D51" s="22">
        <v>120</v>
      </c>
      <c r="E51" s="66">
        <f t="shared" si="26"/>
        <v>1279</v>
      </c>
      <c r="F51" s="53">
        <f t="shared" si="27"/>
        <v>1151</v>
      </c>
      <c r="G51" s="54">
        <f t="shared" si="28"/>
        <v>128</v>
      </c>
      <c r="H51" s="67">
        <f t="shared" si="29"/>
        <v>1023</v>
      </c>
      <c r="I51" s="66">
        <f t="shared" si="30"/>
        <v>256</v>
      </c>
      <c r="J51" s="53">
        <f t="shared" si="31"/>
        <v>895</v>
      </c>
      <c r="K51" s="65">
        <f t="shared" si="32"/>
        <v>384</v>
      </c>
    </row>
    <row r="52" spans="1:11" ht="13.5" customHeight="1" x14ac:dyDescent="0.15">
      <c r="A52" s="88"/>
      <c r="B52" s="100" t="s">
        <v>60</v>
      </c>
      <c r="C52" s="100"/>
      <c r="D52" s="22">
        <v>22</v>
      </c>
      <c r="E52" s="66">
        <f t="shared" si="26"/>
        <v>234</v>
      </c>
      <c r="F52" s="53">
        <f t="shared" si="27"/>
        <v>210</v>
      </c>
      <c r="G52" s="54">
        <f t="shared" si="28"/>
        <v>24</v>
      </c>
      <c r="H52" s="67">
        <f t="shared" si="29"/>
        <v>187</v>
      </c>
      <c r="I52" s="66">
        <f t="shared" si="30"/>
        <v>47</v>
      </c>
      <c r="J52" s="53">
        <f t="shared" si="31"/>
        <v>163</v>
      </c>
      <c r="K52" s="65">
        <f t="shared" si="32"/>
        <v>71</v>
      </c>
    </row>
    <row r="53" spans="1:11" ht="13.5" customHeight="1" x14ac:dyDescent="0.15">
      <c r="A53" s="88"/>
      <c r="B53" s="100" t="s">
        <v>59</v>
      </c>
      <c r="C53" s="100"/>
      <c r="D53" s="22">
        <v>18</v>
      </c>
      <c r="E53" s="66">
        <f t="shared" si="26"/>
        <v>191</v>
      </c>
      <c r="F53" s="53">
        <f t="shared" si="27"/>
        <v>171</v>
      </c>
      <c r="G53" s="54">
        <f t="shared" si="28"/>
        <v>20</v>
      </c>
      <c r="H53" s="67">
        <f t="shared" si="29"/>
        <v>152</v>
      </c>
      <c r="I53" s="66">
        <f t="shared" si="30"/>
        <v>39</v>
      </c>
      <c r="J53" s="53">
        <f t="shared" si="31"/>
        <v>133</v>
      </c>
      <c r="K53" s="65">
        <f t="shared" si="32"/>
        <v>58</v>
      </c>
    </row>
    <row r="54" spans="1:11" ht="13.5" customHeight="1" x14ac:dyDescent="0.15">
      <c r="A54" s="88"/>
      <c r="B54" s="101" t="s">
        <v>58</v>
      </c>
      <c r="C54" s="101"/>
      <c r="D54" s="23">
        <v>12</v>
      </c>
      <c r="E54" s="56">
        <f t="shared" si="26"/>
        <v>127</v>
      </c>
      <c r="F54" s="57">
        <f t="shared" si="27"/>
        <v>114</v>
      </c>
      <c r="G54" s="58">
        <f t="shared" si="28"/>
        <v>13</v>
      </c>
      <c r="H54" s="59">
        <f t="shared" si="29"/>
        <v>101</v>
      </c>
      <c r="I54" s="56">
        <f t="shared" si="30"/>
        <v>26</v>
      </c>
      <c r="J54" s="57">
        <f t="shared" si="31"/>
        <v>88</v>
      </c>
      <c r="K54" s="69">
        <f t="shared" si="32"/>
        <v>39</v>
      </c>
    </row>
    <row r="55" spans="1:11" ht="13.5" customHeight="1" x14ac:dyDescent="0.15">
      <c r="A55" s="88"/>
      <c r="B55" s="101" t="s">
        <v>57</v>
      </c>
      <c r="C55" s="101"/>
      <c r="D55" s="23">
        <v>6</v>
      </c>
      <c r="E55" s="56">
        <f t="shared" si="26"/>
        <v>63</v>
      </c>
      <c r="F55" s="57">
        <f t="shared" si="27"/>
        <v>56</v>
      </c>
      <c r="G55" s="58">
        <f t="shared" si="28"/>
        <v>7</v>
      </c>
      <c r="H55" s="59">
        <f t="shared" si="29"/>
        <v>50</v>
      </c>
      <c r="I55" s="56">
        <f t="shared" si="30"/>
        <v>13</v>
      </c>
      <c r="J55" s="57">
        <f t="shared" si="31"/>
        <v>44</v>
      </c>
      <c r="K55" s="69">
        <f t="shared" si="32"/>
        <v>19</v>
      </c>
    </row>
    <row r="56" spans="1:11" ht="12" customHeight="1" x14ac:dyDescent="0.15">
      <c r="A56" s="88"/>
      <c r="B56" s="91" t="s">
        <v>56</v>
      </c>
      <c r="C56" s="92"/>
      <c r="D56" s="22">
        <v>6</v>
      </c>
      <c r="E56" s="66">
        <f t="shared" si="26"/>
        <v>63</v>
      </c>
      <c r="F56" s="53">
        <f t="shared" si="27"/>
        <v>56</v>
      </c>
      <c r="G56" s="54">
        <f t="shared" si="28"/>
        <v>7</v>
      </c>
      <c r="H56" s="67">
        <f t="shared" si="29"/>
        <v>50</v>
      </c>
      <c r="I56" s="66">
        <f t="shared" si="30"/>
        <v>13</v>
      </c>
      <c r="J56" s="53">
        <f t="shared" si="31"/>
        <v>44</v>
      </c>
      <c r="K56" s="65">
        <f t="shared" si="32"/>
        <v>19</v>
      </c>
    </row>
    <row r="57" spans="1:11" ht="12" customHeight="1" x14ac:dyDescent="0.15">
      <c r="A57" s="88"/>
      <c r="B57" s="91" t="s">
        <v>55</v>
      </c>
      <c r="C57" s="92"/>
      <c r="D57" s="21">
        <v>184</v>
      </c>
      <c r="E57" s="66">
        <f t="shared" si="26"/>
        <v>1961</v>
      </c>
      <c r="F57" s="53">
        <f t="shared" si="27"/>
        <v>1764</v>
      </c>
      <c r="G57" s="54">
        <f t="shared" si="28"/>
        <v>197</v>
      </c>
      <c r="H57" s="67">
        <f t="shared" si="29"/>
        <v>1568</v>
      </c>
      <c r="I57" s="66">
        <f t="shared" si="30"/>
        <v>393</v>
      </c>
      <c r="J57" s="53">
        <f t="shared" si="31"/>
        <v>1372</v>
      </c>
      <c r="K57" s="65">
        <f t="shared" si="32"/>
        <v>589</v>
      </c>
    </row>
    <row r="58" spans="1:11" ht="13.5" customHeight="1" x14ac:dyDescent="0.15">
      <c r="A58" s="88"/>
      <c r="B58" s="91" t="s">
        <v>54</v>
      </c>
      <c r="C58" s="92"/>
      <c r="D58" s="21">
        <v>56</v>
      </c>
      <c r="E58" s="66">
        <f t="shared" si="26"/>
        <v>596</v>
      </c>
      <c r="F58" s="53">
        <f t="shared" si="27"/>
        <v>536</v>
      </c>
      <c r="G58" s="54">
        <f t="shared" si="28"/>
        <v>60</v>
      </c>
      <c r="H58" s="67">
        <f t="shared" si="29"/>
        <v>476</v>
      </c>
      <c r="I58" s="66">
        <f t="shared" si="30"/>
        <v>120</v>
      </c>
      <c r="J58" s="53">
        <f t="shared" si="31"/>
        <v>417</v>
      </c>
      <c r="K58" s="65">
        <f t="shared" si="32"/>
        <v>179</v>
      </c>
    </row>
    <row r="59" spans="1:11" ht="13.5" customHeight="1" x14ac:dyDescent="0.15">
      <c r="A59" s="88"/>
      <c r="B59" s="91" t="s">
        <v>53</v>
      </c>
      <c r="C59" s="92"/>
      <c r="D59" s="21">
        <v>200</v>
      </c>
      <c r="E59" s="66">
        <f t="shared" si="26"/>
        <v>2132</v>
      </c>
      <c r="F59" s="53">
        <f t="shared" si="27"/>
        <v>1918</v>
      </c>
      <c r="G59" s="54">
        <f t="shared" si="28"/>
        <v>214</v>
      </c>
      <c r="H59" s="67">
        <f t="shared" si="29"/>
        <v>1705</v>
      </c>
      <c r="I59" s="66">
        <f t="shared" si="30"/>
        <v>427</v>
      </c>
      <c r="J59" s="53">
        <f t="shared" si="31"/>
        <v>1492</v>
      </c>
      <c r="K59" s="65">
        <f t="shared" si="32"/>
        <v>640</v>
      </c>
    </row>
    <row r="60" spans="1:11" ht="13.5" customHeight="1" x14ac:dyDescent="0.15">
      <c r="A60" s="88"/>
      <c r="B60" s="91" t="s">
        <v>52</v>
      </c>
      <c r="C60" s="92"/>
      <c r="D60" s="21">
        <v>90</v>
      </c>
      <c r="E60" s="66">
        <f t="shared" si="26"/>
        <v>959</v>
      </c>
      <c r="F60" s="53">
        <f t="shared" si="27"/>
        <v>863</v>
      </c>
      <c r="G60" s="54">
        <f t="shared" si="28"/>
        <v>96</v>
      </c>
      <c r="H60" s="67">
        <f t="shared" si="29"/>
        <v>767</v>
      </c>
      <c r="I60" s="66">
        <f t="shared" si="30"/>
        <v>192</v>
      </c>
      <c r="J60" s="53">
        <f t="shared" si="31"/>
        <v>671</v>
      </c>
      <c r="K60" s="65">
        <f t="shared" si="32"/>
        <v>288</v>
      </c>
    </row>
    <row r="61" spans="1:11" ht="13.5" customHeight="1" x14ac:dyDescent="0.15">
      <c r="A61" s="88"/>
      <c r="B61" s="91" t="s">
        <v>51</v>
      </c>
      <c r="C61" s="92"/>
      <c r="D61" s="21">
        <v>8</v>
      </c>
      <c r="E61" s="66">
        <f t="shared" si="26"/>
        <v>85</v>
      </c>
      <c r="F61" s="53">
        <f t="shared" si="27"/>
        <v>76</v>
      </c>
      <c r="G61" s="54">
        <f t="shared" si="28"/>
        <v>9</v>
      </c>
      <c r="H61" s="67">
        <f t="shared" si="29"/>
        <v>68</v>
      </c>
      <c r="I61" s="66">
        <f t="shared" si="30"/>
        <v>17</v>
      </c>
      <c r="J61" s="53">
        <f t="shared" si="31"/>
        <v>59</v>
      </c>
      <c r="K61" s="65">
        <f t="shared" si="32"/>
        <v>26</v>
      </c>
    </row>
    <row r="62" spans="1:11" ht="13.5" customHeight="1" x14ac:dyDescent="0.15">
      <c r="A62" s="88"/>
      <c r="B62" s="93" t="s">
        <v>50</v>
      </c>
      <c r="C62" s="93"/>
      <c r="D62" s="55">
        <v>8.3000000000000004E-2</v>
      </c>
      <c r="E62" s="134"/>
      <c r="F62" s="135"/>
      <c r="G62" s="136"/>
      <c r="H62" s="137"/>
      <c r="I62" s="128"/>
      <c r="J62" s="129"/>
      <c r="K62" s="68"/>
    </row>
    <row r="63" spans="1:11" ht="13.5" customHeight="1" x14ac:dyDescent="0.15">
      <c r="A63" s="88"/>
      <c r="B63" s="93" t="s">
        <v>49</v>
      </c>
      <c r="C63" s="93"/>
      <c r="D63" s="55">
        <v>2.7E-2</v>
      </c>
      <c r="E63" s="66"/>
      <c r="F63" s="53"/>
      <c r="G63" s="136"/>
      <c r="H63" s="137"/>
      <c r="I63" s="54"/>
      <c r="J63" s="137"/>
      <c r="K63" s="68"/>
    </row>
    <row r="64" spans="1:11" ht="13.5" customHeight="1" x14ac:dyDescent="0.15">
      <c r="A64" s="89"/>
      <c r="B64" s="138" t="s">
        <v>48</v>
      </c>
      <c r="C64" s="139"/>
      <c r="D64" s="140">
        <v>1E-3</v>
      </c>
      <c r="E64" s="132"/>
      <c r="F64" s="133"/>
      <c r="G64" s="130"/>
      <c r="H64" s="133"/>
      <c r="I64" s="130"/>
      <c r="J64" s="131"/>
      <c r="K64" s="127"/>
    </row>
  </sheetData>
  <sheetProtection algorithmName="SHA-512" hashValue="vEx/2B578thCiU0n2UlJxoit21t9pqcXHHmQJiJLLMgkdSvS2dlMZU3l9ipkj/sIMepBvGmJ/fHO7XE3UmcmyQ==" saltValue="Vt22KzzxnBRSRSkxF7GgdQ==" spinCount="100000" sheet="1" objects="1" scenarios="1"/>
  <mergeCells count="56">
    <mergeCell ref="B18:C18"/>
    <mergeCell ref="B19:C19"/>
    <mergeCell ref="B30:C30"/>
    <mergeCell ref="B20:C20"/>
    <mergeCell ref="B21:C21"/>
    <mergeCell ref="B22:C22"/>
    <mergeCell ref="B23:C23"/>
    <mergeCell ref="B24:C24"/>
    <mergeCell ref="B26:C26"/>
    <mergeCell ref="B25:C25"/>
    <mergeCell ref="B43:B44"/>
    <mergeCell ref="B45:B46"/>
    <mergeCell ref="B59:C59"/>
    <mergeCell ref="B31:C31"/>
    <mergeCell ref="B60:C60"/>
    <mergeCell ref="B57:C57"/>
    <mergeCell ref="B34:C34"/>
    <mergeCell ref="B50:C50"/>
    <mergeCell ref="B56:C56"/>
    <mergeCell ref="B51:C51"/>
    <mergeCell ref="B52:C52"/>
    <mergeCell ref="B54:C54"/>
    <mergeCell ref="B55:C55"/>
    <mergeCell ref="B58:C58"/>
    <mergeCell ref="A47:A64"/>
    <mergeCell ref="N3:S3"/>
    <mergeCell ref="T3:Y3"/>
    <mergeCell ref="B64:C64"/>
    <mergeCell ref="B47:C47"/>
    <mergeCell ref="B48:C48"/>
    <mergeCell ref="B49:C49"/>
    <mergeCell ref="B32:C32"/>
    <mergeCell ref="B33:C33"/>
    <mergeCell ref="B63:C63"/>
    <mergeCell ref="B62:C62"/>
    <mergeCell ref="B53:C53"/>
    <mergeCell ref="B61:C61"/>
    <mergeCell ref="A41:C41"/>
    <mergeCell ref="A42:C42"/>
    <mergeCell ref="A43:A46"/>
    <mergeCell ref="Z3:AE3"/>
    <mergeCell ref="P4:R4"/>
    <mergeCell ref="V4:X4"/>
    <mergeCell ref="AB4:AD4"/>
    <mergeCell ref="A16:A35"/>
    <mergeCell ref="B35:C35"/>
    <mergeCell ref="B27:C27"/>
    <mergeCell ref="B28:C28"/>
    <mergeCell ref="B29:C29"/>
    <mergeCell ref="A4:C4"/>
    <mergeCell ref="A5:C5"/>
    <mergeCell ref="A6:A15"/>
    <mergeCell ref="B6:B10"/>
    <mergeCell ref="B11:B15"/>
    <mergeCell ref="B16:C16"/>
    <mergeCell ref="B17:C17"/>
  </mergeCells>
  <phoneticPr fontId="6"/>
  <pageMargins left="0.6692913385826772" right="0.66929133858267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短期入所生活介護</vt:lpstr>
      <vt:lpstr>算定データ</vt:lpstr>
      <vt:lpstr>算定データ!Print_Area</vt:lpstr>
      <vt:lpstr>短期入所生活介護!Print_Area</vt:lpstr>
    </vt:vector>
  </TitlesOfParts>
  <Company>社会福祉法人多摩大和園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米持律子</dc:creator>
  <cp:lastModifiedBy>yonemochi</cp:lastModifiedBy>
  <cp:lastPrinted>2017-08-21T02:32:36Z</cp:lastPrinted>
  <dcterms:created xsi:type="dcterms:W3CDTF">2010-04-13T01:58:51Z</dcterms:created>
  <dcterms:modified xsi:type="dcterms:W3CDTF">2021-04-22T01:45:59Z</dcterms:modified>
</cp:coreProperties>
</file>